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8695" windowHeight="15075"/>
  </bookViews>
  <sheets>
    <sheet name="Отчет" sheetId="1" r:id="rId1"/>
  </sheets>
  <calcPr calcId="145621" refMode="R1C1"/>
</workbook>
</file>

<file path=xl/calcChain.xml><?xml version="1.0" encoding="utf-8"?>
<calcChain xmlns="http://schemas.openxmlformats.org/spreadsheetml/2006/main">
  <c r="M44" i="1" l="1"/>
  <c r="K44" i="1"/>
  <c r="E44" i="1"/>
  <c r="B44" i="1"/>
  <c r="M43" i="1"/>
  <c r="K43" i="1"/>
  <c r="E43" i="1"/>
  <c r="B43" i="1"/>
  <c r="M42" i="1"/>
  <c r="K42" i="1"/>
  <c r="E42" i="1"/>
  <c r="B42" i="1"/>
  <c r="M41" i="1"/>
  <c r="K41" i="1"/>
  <c r="E41" i="1"/>
  <c r="B41" i="1"/>
  <c r="M40" i="1"/>
  <c r="K40" i="1"/>
  <c r="E40" i="1"/>
  <c r="B40" i="1"/>
  <c r="M39" i="1"/>
  <c r="K39" i="1"/>
  <c r="E39" i="1"/>
  <c r="B39" i="1"/>
  <c r="M38" i="1"/>
  <c r="K38" i="1"/>
  <c r="E38" i="1"/>
  <c r="B38" i="1"/>
  <c r="M37" i="1"/>
  <c r="K37" i="1"/>
  <c r="E37" i="1"/>
  <c r="B37" i="1"/>
  <c r="M36" i="1"/>
  <c r="K36" i="1"/>
  <c r="E36" i="1"/>
  <c r="B36" i="1"/>
  <c r="M35" i="1"/>
  <c r="K35" i="1"/>
  <c r="E35" i="1"/>
  <c r="B35" i="1"/>
  <c r="M34" i="1"/>
  <c r="K34" i="1"/>
  <c r="E34" i="1"/>
  <c r="B34" i="1"/>
  <c r="M33" i="1"/>
  <c r="K33" i="1"/>
  <c r="E33" i="1"/>
  <c r="B33" i="1"/>
  <c r="M32" i="1"/>
  <c r="K32" i="1"/>
  <c r="E32" i="1"/>
  <c r="B32" i="1"/>
  <c r="M31" i="1"/>
  <c r="K31" i="1"/>
  <c r="E31" i="1"/>
  <c r="B31" i="1"/>
  <c r="M30" i="1"/>
  <c r="K30" i="1"/>
  <c r="E30" i="1"/>
  <c r="B30" i="1"/>
  <c r="M29" i="1"/>
  <c r="K29" i="1"/>
  <c r="E29" i="1"/>
  <c r="B29" i="1"/>
  <c r="M28" i="1"/>
  <c r="K28" i="1"/>
  <c r="E28" i="1"/>
  <c r="B28" i="1"/>
  <c r="M27" i="1"/>
  <c r="K27" i="1"/>
  <c r="E27" i="1"/>
  <c r="B27" i="1"/>
  <c r="M26" i="1"/>
  <c r="K26" i="1"/>
  <c r="E26" i="1"/>
  <c r="B26" i="1"/>
  <c r="M25" i="1"/>
  <c r="K25" i="1"/>
  <c r="E25" i="1"/>
  <c r="B25" i="1"/>
  <c r="M24" i="1"/>
  <c r="K24" i="1"/>
  <c r="E24" i="1"/>
  <c r="B24" i="1"/>
  <c r="M23" i="1"/>
  <c r="K23" i="1"/>
  <c r="E23" i="1"/>
  <c r="B23" i="1"/>
  <c r="M22" i="1"/>
  <c r="K22" i="1"/>
  <c r="E22" i="1"/>
  <c r="B22" i="1"/>
  <c r="M21" i="1"/>
  <c r="K21" i="1"/>
  <c r="E21" i="1"/>
  <c r="B21" i="1"/>
  <c r="M20" i="1"/>
  <c r="K20" i="1"/>
  <c r="E20" i="1"/>
  <c r="B20" i="1"/>
  <c r="M19" i="1"/>
  <c r="K19" i="1"/>
  <c r="E19" i="1"/>
  <c r="B19" i="1"/>
  <c r="M18" i="1"/>
  <c r="K18" i="1"/>
  <c r="E18" i="1"/>
  <c r="B18" i="1"/>
  <c r="M17" i="1"/>
  <c r="K17" i="1"/>
  <c r="E17" i="1"/>
  <c r="B17" i="1"/>
  <c r="M16" i="1"/>
  <c r="K16" i="1"/>
  <c r="E16" i="1"/>
  <c r="B16" i="1"/>
  <c r="M15" i="1"/>
  <c r="K15" i="1"/>
  <c r="E15" i="1"/>
  <c r="B15" i="1"/>
  <c r="M14" i="1"/>
  <c r="K14" i="1"/>
  <c r="E14" i="1"/>
  <c r="B14" i="1"/>
  <c r="M13" i="1"/>
  <c r="K13" i="1"/>
  <c r="E13" i="1"/>
  <c r="B13" i="1"/>
  <c r="M12" i="1"/>
  <c r="K12" i="1"/>
  <c r="E12" i="1"/>
  <c r="B12" i="1"/>
  <c r="M11" i="1"/>
  <c r="K11" i="1"/>
  <c r="E11" i="1"/>
  <c r="B11" i="1"/>
  <c r="M10" i="1"/>
  <c r="K10" i="1"/>
  <c r="E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G8" i="1"/>
  <c r="F8" i="1"/>
  <c r="E8" i="1"/>
  <c r="D8" i="1"/>
  <c r="K7" i="1"/>
  <c r="J7" i="1"/>
  <c r="I7" i="1"/>
  <c r="F7" i="1"/>
  <c r="D7" i="1"/>
  <c r="M6" i="1"/>
  <c r="L6" i="1"/>
  <c r="I6" i="1"/>
  <c r="H6" i="1"/>
  <c r="D6" i="1"/>
  <c r="C6" i="1"/>
  <c r="L5" i="1"/>
  <c r="H5" i="1"/>
  <c r="C5" i="1"/>
  <c r="B5" i="1"/>
  <c r="A5" i="1"/>
</calcChain>
</file>

<file path=xl/sharedStrings.xml><?xml version="1.0" encoding="utf-8"?>
<sst xmlns="http://schemas.openxmlformats.org/spreadsheetml/2006/main" count="77" uniqueCount="36">
  <si>
    <t>Отчет № 7. 05.09.2025 13:44:27</t>
  </si>
  <si>
    <t>В тыс. руб.</t>
  </si>
  <si>
    <t>1</t>
  </si>
  <si>
    <t>1.</t>
  </si>
  <si>
    <t>11.07.2025</t>
  </si>
  <si>
    <t/>
  </si>
  <si>
    <t>16.07.2025</t>
  </si>
  <si>
    <t>25.07.2025</t>
  </si>
  <si>
    <t>24.07.2025</t>
  </si>
  <si>
    <t>17.07.2025</t>
  </si>
  <si>
    <t>21.07.2025</t>
  </si>
  <si>
    <t>2.</t>
  </si>
  <si>
    <t>22.08.2025</t>
  </si>
  <si>
    <t>07.08.2025</t>
  </si>
  <si>
    <t>18.08.2025</t>
  </si>
  <si>
    <t>28.08.2025</t>
  </si>
  <si>
    <t>13.08.2025</t>
  </si>
  <si>
    <t>05.08.2025</t>
  </si>
  <si>
    <t>3.</t>
  </si>
  <si>
    <t>01.09.2025</t>
  </si>
  <si>
    <t>4.</t>
  </si>
  <si>
    <t>25.08.2025</t>
  </si>
  <si>
    <t>30.07.2025</t>
  </si>
  <si>
    <t>08.08.2025</t>
  </si>
  <si>
    <t>12.08.2025</t>
  </si>
  <si>
    <t>29.08.2025</t>
  </si>
  <si>
    <t>23.08.2025</t>
  </si>
  <si>
    <t>Иркутской районной территориальной избирательной комиссии</t>
  </si>
  <si>
    <t>(подпись, дата)</t>
  </si>
  <si>
    <t>Е.В. Иванова</t>
  </si>
  <si>
    <t>(инициалы, фамилия)</t>
  </si>
  <si>
    <t xml:space="preserve">Выборы мэра Иркутского муниципального округа Иркутской области 
14 сентября 2025 года
СВЕДЕНИЯ
о поступлении средств на специальные счета и расходовании этих средств 
(на основании данных, представленных филиалом ОАО «Сбербанк России»)
</t>
  </si>
  <si>
    <t>По состоянию на 05.09.2025</t>
  </si>
  <si>
    <t>Председатель Иркутской районной территориальной избирательной комиссии</t>
  </si>
  <si>
    <t xml:space="preserve">(подпись, дата) 
</t>
  </si>
  <si>
    <t xml:space="preserve">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</si>
</sst>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workbookViewId="0">
      <selection activeCell="N50" sqref="N50"/>
    </sheetView>
  </sheetViews>
  <sheetFormatPr defaultRowHeight="15" x14ac:dyDescent="0.25"/>
  <cols>
    <col min="1" max="1" width="8.140625" customWidth="1"/>
    <col min="2" max="4" width="15.7109375" customWidth="1"/>
    <col min="5" max="5" width="12.7109375" customWidth="1"/>
    <col min="6" max="6" width="15.7109375" customWidth="1"/>
    <col min="7" max="7" width="5.7109375" customWidth="1"/>
    <col min="8" max="8" width="15.7109375" customWidth="1"/>
    <col min="9" max="9" width="13.140625" customWidth="1"/>
    <col min="10" max="10" width="15.7109375" customWidth="1"/>
    <col min="11" max="11" width="12.7109375" customWidth="1"/>
    <col min="12" max="12" width="15.7109375" customWidth="1"/>
    <col min="13" max="13" width="21.5703125" customWidth="1"/>
    <col min="14" max="14" width="9.140625" customWidth="1"/>
  </cols>
  <sheetData>
    <row r="1" spans="1:14" ht="15" customHeight="1" x14ac:dyDescent="0.25">
      <c r="M1" s="1" t="s">
        <v>0</v>
      </c>
    </row>
    <row r="2" spans="1:14" ht="113.25" customHeight="1" x14ac:dyDescent="0.25">
      <c r="A2" s="19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x14ac:dyDescent="0.25">
      <c r="M3" s="3" t="s">
        <v>32</v>
      </c>
    </row>
    <row r="4" spans="1:14" x14ac:dyDescent="0.25">
      <c r="M4" s="3" t="s">
        <v>1</v>
      </c>
    </row>
    <row r="5" spans="1:14" ht="24" customHeight="1" x14ac:dyDescent="0.25">
      <c r="A5" s="20" t="str">
        <f t="shared" ref="A5" si="0">"№
п/п"</f>
        <v>№
п/п</v>
      </c>
      <c r="B5" s="20" t="str">
        <f t="shared" ref="B5" si="1">"Фамилия, имя, отчество кандидата"</f>
        <v>Фамилия, имя, отчество кандидата</v>
      </c>
      <c r="C5" s="23" t="str">
        <f t="shared" ref="C5" si="2">"Поступило средств"</f>
        <v>Поступило средств</v>
      </c>
      <c r="D5" s="24"/>
      <c r="E5" s="24"/>
      <c r="F5" s="24"/>
      <c r="G5" s="25"/>
      <c r="H5" s="23" t="str">
        <f t="shared" ref="H5" si="3">"Израсходовано средств"</f>
        <v>Израсходовано средств</v>
      </c>
      <c r="I5" s="24"/>
      <c r="J5" s="24"/>
      <c r="K5" s="25"/>
      <c r="L5" s="23" t="str">
        <f t="shared" ref="L5" si="4">"Возвращено средств"</f>
        <v>Возвращено средств</v>
      </c>
      <c r="M5" s="25"/>
    </row>
    <row r="6" spans="1:14" ht="48.95" customHeight="1" x14ac:dyDescent="0.25">
      <c r="A6" s="21"/>
      <c r="B6" s="21"/>
      <c r="C6" s="20" t="str">
        <f t="shared" ref="C6" si="5">"всего"</f>
        <v>всего</v>
      </c>
      <c r="D6" s="23" t="str">
        <f t="shared" ref="D6" si="6">"из них"</f>
        <v>из них</v>
      </c>
      <c r="E6" s="24"/>
      <c r="F6" s="24"/>
      <c r="G6" s="25"/>
      <c r="H6" s="20" t="str">
        <f t="shared" ref="H6" si="7">"всего"</f>
        <v>всего</v>
      </c>
      <c r="I6" s="23" t="str">
        <f t="shared" ref="I6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24"/>
      <c r="K6" s="25"/>
      <c r="L6" s="20" t="str">
        <f t="shared" ref="L6" si="9">"сумма, тыс. руб."</f>
        <v>сумма, тыс. руб.</v>
      </c>
      <c r="M6" s="20" t="str">
        <f t="shared" ref="M6" si="10">"основание возврата"</f>
        <v>основание возврата</v>
      </c>
      <c r="N6" s="2"/>
    </row>
    <row r="7" spans="1:14" ht="69.95" customHeight="1" x14ac:dyDescent="0.25">
      <c r="A7" s="21"/>
      <c r="B7" s="21"/>
      <c r="C7" s="21"/>
      <c r="D7" s="23" t="str">
        <f t="shared" ref="D7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25"/>
      <c r="F7" s="23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25"/>
      <c r="H7" s="21"/>
      <c r="I7" s="20" t="str">
        <f t="shared" ref="I7" si="13">"дата операции"</f>
        <v>дата операции</v>
      </c>
      <c r="J7" s="20" t="str">
        <f t="shared" ref="J7" si="14">"сумма, тыс. руб."</f>
        <v>сумма, тыс. руб.</v>
      </c>
      <c r="K7" s="20" t="str">
        <f t="shared" ref="K7" si="15">"назначение платежа"</f>
        <v>назначение платежа</v>
      </c>
      <c r="L7" s="21"/>
      <c r="M7" s="21"/>
      <c r="N7" s="2"/>
    </row>
    <row r="8" spans="1:14" ht="60" customHeight="1" x14ac:dyDescent="0.25">
      <c r="A8" s="22"/>
      <c r="B8" s="22"/>
      <c r="C8" s="22"/>
      <c r="D8" s="4" t="str">
        <f>"сумма, тыс. руб."</f>
        <v>сумма, тыс. руб.</v>
      </c>
      <c r="E8" s="4" t="str">
        <f>"наименование юридического лица"</f>
        <v>наименование юридического лица</v>
      </c>
      <c r="F8" s="4" t="str">
        <f>"сумма, тыс. руб."</f>
        <v>сумма, тыс. руб.</v>
      </c>
      <c r="G8" s="4" t="str">
        <f>"кол-во граждан"</f>
        <v>кол-во граждан</v>
      </c>
      <c r="H8" s="22"/>
      <c r="I8" s="22"/>
      <c r="J8" s="22"/>
      <c r="K8" s="22"/>
      <c r="L8" s="22"/>
      <c r="M8" s="22"/>
      <c r="N8" s="2"/>
    </row>
    <row r="9" spans="1:14" x14ac:dyDescent="0.25">
      <c r="A9" s="6" t="s">
        <v>2</v>
      </c>
      <c r="B9" s="4" t="str">
        <f>"2"</f>
        <v>2</v>
      </c>
      <c r="C9" s="4" t="str">
        <f>"3"</f>
        <v>3</v>
      </c>
      <c r="D9" s="4" t="str">
        <f>"4"</f>
        <v>4</v>
      </c>
      <c r="E9" s="4" t="str">
        <f>"5"</f>
        <v>5</v>
      </c>
      <c r="F9" s="4" t="str">
        <f>"6"</f>
        <v>6</v>
      </c>
      <c r="G9" s="4" t="str">
        <f>"7"</f>
        <v>7</v>
      </c>
      <c r="H9" s="4" t="str">
        <f>"8"</f>
        <v>8</v>
      </c>
      <c r="I9" s="4" t="str">
        <f>"9"</f>
        <v>9</v>
      </c>
      <c r="J9" s="4" t="str">
        <f>"10"</f>
        <v>10</v>
      </c>
      <c r="K9" s="4" t="str">
        <f>"11"</f>
        <v>11</v>
      </c>
      <c r="L9" s="4" t="str">
        <f>"12"</f>
        <v>12</v>
      </c>
      <c r="M9" s="4" t="str">
        <f>"13"</f>
        <v>13</v>
      </c>
      <c r="N9" s="2"/>
    </row>
    <row r="10" spans="1:14" ht="270" customHeight="1" x14ac:dyDescent="0.25">
      <c r="A10" s="7" t="s">
        <v>3</v>
      </c>
      <c r="B10" s="8" t="str">
        <f>"Бушуев Константин Сергеевич"</f>
        <v>Бушуев Константин Сергеевич</v>
      </c>
      <c r="C10" s="9"/>
      <c r="D10" s="9"/>
      <c r="E10" s="8" t="str">
        <f>""</f>
        <v/>
      </c>
      <c r="F10" s="9">
        <v>575</v>
      </c>
      <c r="G10" s="10">
        <v>3</v>
      </c>
      <c r="H10" s="9"/>
      <c r="I10" s="11" t="s">
        <v>4</v>
      </c>
      <c r="J10" s="9">
        <v>114</v>
      </c>
      <c r="K10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0" s="9">
        <v>260.19</v>
      </c>
      <c r="M10" s="8" t="str">
        <f>"Возврат неизрасходованных денежных средств избирательного фонда кандидату пропорционально перечисленным им в избирательный фонд средствам"</f>
        <v>Возврат неизрасходованных денежных средств избирательного фонда кандидату пропорционально перечисленным им в избирательный фонд средствам</v>
      </c>
      <c r="N10" s="5"/>
    </row>
    <row r="11" spans="1:14" ht="274.5" customHeight="1" x14ac:dyDescent="0.25">
      <c r="A11" s="7" t="s">
        <v>5</v>
      </c>
      <c r="B11" s="8" t="str">
        <f>""</f>
        <v/>
      </c>
      <c r="C11" s="9"/>
      <c r="D11" s="9"/>
      <c r="E11" s="8" t="str">
        <f>""</f>
        <v/>
      </c>
      <c r="F11" s="9"/>
      <c r="G11" s="10"/>
      <c r="H11" s="9"/>
      <c r="I11" s="11" t="s">
        <v>6</v>
      </c>
      <c r="J11" s="9">
        <v>268.44</v>
      </c>
      <c r="K1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" s="9">
        <v>101.19</v>
      </c>
      <c r="M11" s="8" t="str">
        <f>"Возврат неизрасходованных средств гражданину пропорционально перечисленным им в избирательный фонд, фонд референдума средствам"</f>
        <v>Возврат неизрасходованных средств гражданину пропорционально перечисленным им в избирательный фонд, фонд референдума средствам</v>
      </c>
      <c r="N11" s="2"/>
    </row>
    <row r="12" spans="1:14" ht="165" customHeight="1" x14ac:dyDescent="0.25">
      <c r="A12" s="7" t="s">
        <v>5</v>
      </c>
      <c r="B12" s="8" t="str">
        <f>""</f>
        <v/>
      </c>
      <c r="C12" s="9"/>
      <c r="D12" s="9"/>
      <c r="E12" s="8" t="str">
        <f>""</f>
        <v/>
      </c>
      <c r="F12" s="9"/>
      <c r="G12" s="10"/>
      <c r="H12" s="9"/>
      <c r="I12" s="11" t="s">
        <v>7</v>
      </c>
      <c r="J12" s="9">
        <v>230</v>
      </c>
      <c r="K12" s="8" t="str">
        <f>"Израсходовано на предвыборную агитацию. Через редакции периодических печатных изданий"</f>
        <v>Израсходовано на предвыборную агитацию. Через редакции периодических печатных изданий</v>
      </c>
      <c r="L12" s="9"/>
      <c r="M12" s="8" t="str">
        <f>""</f>
        <v/>
      </c>
      <c r="N12" s="2"/>
    </row>
    <row r="13" spans="1:14" ht="125.25" customHeight="1" x14ac:dyDescent="0.25">
      <c r="A13" s="7" t="s">
        <v>5</v>
      </c>
      <c r="B13" s="8" t="str">
        <f>""</f>
        <v/>
      </c>
      <c r="C13" s="9"/>
      <c r="D13" s="9"/>
      <c r="E13" s="8" t="str">
        <f>""</f>
        <v/>
      </c>
      <c r="F13" s="9"/>
      <c r="G13" s="10"/>
      <c r="H13" s="9"/>
      <c r="I13" s="11" t="s">
        <v>8</v>
      </c>
      <c r="J13" s="9">
        <v>230</v>
      </c>
      <c r="K13" s="8" t="str">
        <f>"Израсходовано на предвыборную агитацию. Через редакции периодических печатных изданий"</f>
        <v>Израсходовано на предвыборную агитацию. Через редакции периодических печатных изданий</v>
      </c>
      <c r="L13" s="9"/>
      <c r="M13" s="8" t="str">
        <f>""</f>
        <v/>
      </c>
      <c r="N13" s="2"/>
    </row>
    <row r="14" spans="1:14" ht="280.5" customHeight="1" x14ac:dyDescent="0.25">
      <c r="A14" s="7" t="s">
        <v>5</v>
      </c>
      <c r="B14" s="8" t="str">
        <f>""</f>
        <v/>
      </c>
      <c r="C14" s="9"/>
      <c r="D14" s="9"/>
      <c r="E14" s="8" t="str">
        <f>""</f>
        <v/>
      </c>
      <c r="F14" s="9"/>
      <c r="G14" s="10"/>
      <c r="H14" s="9"/>
      <c r="I14" s="11" t="s">
        <v>6</v>
      </c>
      <c r="J14" s="9">
        <v>216</v>
      </c>
      <c r="K1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4" s="9"/>
      <c r="M14" s="8" t="str">
        <f>""</f>
        <v/>
      </c>
      <c r="N14" s="2"/>
    </row>
    <row r="15" spans="1:14" ht="265.5" customHeight="1" x14ac:dyDescent="0.25">
      <c r="A15" s="7" t="s">
        <v>5</v>
      </c>
      <c r="B15" s="8" t="str">
        <f>""</f>
        <v/>
      </c>
      <c r="C15" s="9"/>
      <c r="D15" s="9"/>
      <c r="E15" s="8" t="str">
        <f>""</f>
        <v/>
      </c>
      <c r="F15" s="9"/>
      <c r="G15" s="10"/>
      <c r="H15" s="9"/>
      <c r="I15" s="11" t="s">
        <v>4</v>
      </c>
      <c r="J15" s="9">
        <v>81</v>
      </c>
      <c r="K1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5" s="9"/>
      <c r="M15" s="8" t="str">
        <f>""</f>
        <v/>
      </c>
      <c r="N15" s="2"/>
    </row>
    <row r="16" spans="1:14" ht="240.75" customHeight="1" x14ac:dyDescent="0.25">
      <c r="A16" s="7" t="s">
        <v>5</v>
      </c>
      <c r="B16" s="8" t="str">
        <f>""</f>
        <v/>
      </c>
      <c r="C16" s="9"/>
      <c r="D16" s="9"/>
      <c r="E16" s="8" t="str">
        <f>""</f>
        <v/>
      </c>
      <c r="F16" s="9"/>
      <c r="G16" s="10"/>
      <c r="H16" s="9"/>
      <c r="I16" s="11" t="s">
        <v>9</v>
      </c>
      <c r="J16" s="9">
        <v>76.5</v>
      </c>
      <c r="K16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6" s="9"/>
      <c r="M16" s="8" t="str">
        <f>""</f>
        <v/>
      </c>
      <c r="N16" s="2"/>
    </row>
    <row r="17" spans="1:14" ht="290.25" customHeight="1" x14ac:dyDescent="0.25">
      <c r="A17" s="7" t="s">
        <v>5</v>
      </c>
      <c r="B17" s="8" t="str">
        <f>""</f>
        <v/>
      </c>
      <c r="C17" s="9"/>
      <c r="D17" s="9"/>
      <c r="E17" s="8" t="str">
        <f>""</f>
        <v/>
      </c>
      <c r="F17" s="9"/>
      <c r="G17" s="10"/>
      <c r="H17" s="9"/>
      <c r="I17" s="11" t="s">
        <v>10</v>
      </c>
      <c r="J17" s="9">
        <v>71.48</v>
      </c>
      <c r="K17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7" s="9"/>
      <c r="M17" s="8" t="str">
        <f>""</f>
        <v/>
      </c>
      <c r="N17" s="2"/>
    </row>
    <row r="18" spans="1:14" ht="30" customHeight="1" x14ac:dyDescent="0.25">
      <c r="A18" s="6" t="s">
        <v>5</v>
      </c>
      <c r="B18" s="12" t="str">
        <f>"Итого по кандидату"</f>
        <v>Итого по кандидату</v>
      </c>
      <c r="C18" s="13">
        <v>2070</v>
      </c>
      <c r="D18" s="13">
        <v>0</v>
      </c>
      <c r="E18" s="12" t="str">
        <f>""</f>
        <v/>
      </c>
      <c r="F18" s="13">
        <v>575</v>
      </c>
      <c r="G18" s="14"/>
      <c r="H18" s="13">
        <v>1708.62</v>
      </c>
      <c r="I18" s="15"/>
      <c r="J18" s="13">
        <v>1287.42</v>
      </c>
      <c r="K18" s="12" t="str">
        <f>""</f>
        <v/>
      </c>
      <c r="L18" s="13">
        <v>361.38</v>
      </c>
      <c r="M18" s="12" t="str">
        <f>""</f>
        <v/>
      </c>
      <c r="N18" s="2"/>
    </row>
    <row r="19" spans="1:14" ht="119.25" customHeight="1" x14ac:dyDescent="0.25">
      <c r="A19" s="7" t="s">
        <v>11</v>
      </c>
      <c r="B19" s="8" t="str">
        <f>"Бушуев Константин Сергеевич"</f>
        <v>Бушуев Константин Сергеевич</v>
      </c>
      <c r="C19" s="9"/>
      <c r="D19" s="9"/>
      <c r="E19" s="8" t="str">
        <f>""</f>
        <v/>
      </c>
      <c r="F19" s="9">
        <v>1385</v>
      </c>
      <c r="G19" s="10">
        <v>7</v>
      </c>
      <c r="H19" s="9"/>
      <c r="I19" s="11" t="s">
        <v>12</v>
      </c>
      <c r="J19" s="9">
        <v>230</v>
      </c>
      <c r="K19" s="8" t="str">
        <f>"Израсходовано на предвыборную агитацию. Через редакции периодических печатных изданий"</f>
        <v>Израсходовано на предвыборную агитацию. Через редакции периодических печатных изданий</v>
      </c>
      <c r="L19" s="9"/>
      <c r="M19" s="8" t="str">
        <f>""</f>
        <v/>
      </c>
      <c r="N19" s="5"/>
    </row>
    <row r="20" spans="1:14" ht="282" customHeight="1" x14ac:dyDescent="0.25">
      <c r="A20" s="7" t="s">
        <v>5</v>
      </c>
      <c r="B20" s="8" t="str">
        <f>""</f>
        <v/>
      </c>
      <c r="C20" s="9"/>
      <c r="D20" s="9"/>
      <c r="E20" s="8" t="str">
        <f>""</f>
        <v/>
      </c>
      <c r="F20" s="9"/>
      <c r="G20" s="10"/>
      <c r="H20" s="9"/>
      <c r="I20" s="11" t="s">
        <v>13</v>
      </c>
      <c r="J20" s="9">
        <v>228</v>
      </c>
      <c r="K20" s="8" t="str">
        <f t="shared" ref="K20:K27" si="16"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0" s="9"/>
      <c r="M20" s="8" t="str">
        <f>""</f>
        <v/>
      </c>
      <c r="N20" s="2"/>
    </row>
    <row r="21" spans="1:14" ht="285" customHeight="1" x14ac:dyDescent="0.25">
      <c r="A21" s="7" t="s">
        <v>5</v>
      </c>
      <c r="B21" s="8" t="str">
        <f>""</f>
        <v/>
      </c>
      <c r="C21" s="9"/>
      <c r="D21" s="9"/>
      <c r="E21" s="8" t="str">
        <f>""</f>
        <v/>
      </c>
      <c r="F21" s="9"/>
      <c r="G21" s="10"/>
      <c r="H21" s="9"/>
      <c r="I21" s="11" t="s">
        <v>14</v>
      </c>
      <c r="J21" s="9">
        <v>165</v>
      </c>
      <c r="K21" s="8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1" s="9"/>
      <c r="M21" s="8" t="str">
        <f>""</f>
        <v/>
      </c>
      <c r="N21" s="2"/>
    </row>
    <row r="22" spans="1:14" ht="272.25" customHeight="1" x14ac:dyDescent="0.25">
      <c r="A22" s="7" t="s">
        <v>5</v>
      </c>
      <c r="B22" s="8" t="str">
        <f>""</f>
        <v/>
      </c>
      <c r="C22" s="9"/>
      <c r="D22" s="9"/>
      <c r="E22" s="8" t="str">
        <f>""</f>
        <v/>
      </c>
      <c r="F22" s="9"/>
      <c r="G22" s="10"/>
      <c r="H22" s="9"/>
      <c r="I22" s="11" t="s">
        <v>15</v>
      </c>
      <c r="J22" s="9">
        <v>153</v>
      </c>
      <c r="K22" s="8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2" s="9"/>
      <c r="M22" s="8" t="str">
        <f>""</f>
        <v/>
      </c>
      <c r="N22" s="2"/>
    </row>
    <row r="23" spans="1:14" ht="278.25" customHeight="1" x14ac:dyDescent="0.25">
      <c r="A23" s="7" t="s">
        <v>5</v>
      </c>
      <c r="B23" s="8" t="str">
        <f>""</f>
        <v/>
      </c>
      <c r="C23" s="9"/>
      <c r="D23" s="9"/>
      <c r="E23" s="8" t="str">
        <f>""</f>
        <v/>
      </c>
      <c r="F23" s="9"/>
      <c r="G23" s="10"/>
      <c r="H23" s="9"/>
      <c r="I23" s="11" t="s">
        <v>13</v>
      </c>
      <c r="J23" s="9">
        <v>126.19</v>
      </c>
      <c r="K23" s="8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3" s="9"/>
      <c r="M23" s="8" t="str">
        <f>""</f>
        <v/>
      </c>
      <c r="N23" s="2"/>
    </row>
    <row r="24" spans="1:14" ht="345" customHeight="1" x14ac:dyDescent="0.25">
      <c r="A24" s="7" t="s">
        <v>5</v>
      </c>
      <c r="B24" s="8" t="str">
        <f>""</f>
        <v/>
      </c>
      <c r="C24" s="9"/>
      <c r="D24" s="9"/>
      <c r="E24" s="8" t="str">
        <f>""</f>
        <v/>
      </c>
      <c r="F24" s="9"/>
      <c r="G24" s="10"/>
      <c r="H24" s="9"/>
      <c r="I24" s="11" t="s">
        <v>16</v>
      </c>
      <c r="J24" s="9">
        <v>95</v>
      </c>
      <c r="K24" s="8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4" s="9"/>
      <c r="M24" s="8" t="str">
        <f>""</f>
        <v/>
      </c>
      <c r="N24" s="2"/>
    </row>
    <row r="25" spans="1:14" ht="273.75" customHeight="1" x14ac:dyDescent="0.25">
      <c r="A25" s="7" t="s">
        <v>5</v>
      </c>
      <c r="B25" s="8" t="str">
        <f>""</f>
        <v/>
      </c>
      <c r="C25" s="9"/>
      <c r="D25" s="9"/>
      <c r="E25" s="8" t="str">
        <f>""</f>
        <v/>
      </c>
      <c r="F25" s="9"/>
      <c r="G25" s="10"/>
      <c r="H25" s="9"/>
      <c r="I25" s="11" t="s">
        <v>16</v>
      </c>
      <c r="J25" s="9">
        <v>95</v>
      </c>
      <c r="K25" s="8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5" s="9"/>
      <c r="M25" s="8" t="str">
        <f>""</f>
        <v/>
      </c>
      <c r="N25" s="2"/>
    </row>
    <row r="26" spans="1:14" ht="261.75" customHeight="1" x14ac:dyDescent="0.25">
      <c r="A26" s="7" t="s">
        <v>5</v>
      </c>
      <c r="B26" s="8" t="str">
        <f>""</f>
        <v/>
      </c>
      <c r="C26" s="9"/>
      <c r="D26" s="9"/>
      <c r="E26" s="8" t="str">
        <f>""</f>
        <v/>
      </c>
      <c r="F26" s="9"/>
      <c r="G26" s="10"/>
      <c r="H26" s="9"/>
      <c r="I26" s="11" t="s">
        <v>16</v>
      </c>
      <c r="J26" s="9">
        <v>80</v>
      </c>
      <c r="K26" s="8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6" s="9"/>
      <c r="M26" s="8" t="str">
        <f>""</f>
        <v/>
      </c>
      <c r="N26" s="2"/>
    </row>
    <row r="27" spans="1:14" ht="264.75" customHeight="1" x14ac:dyDescent="0.25">
      <c r="A27" s="7" t="s">
        <v>5</v>
      </c>
      <c r="B27" s="8" t="str">
        <f>""</f>
        <v/>
      </c>
      <c r="C27" s="9"/>
      <c r="D27" s="9"/>
      <c r="E27" s="8" t="str">
        <f>""</f>
        <v/>
      </c>
      <c r="F27" s="9"/>
      <c r="G27" s="10"/>
      <c r="H27" s="9"/>
      <c r="I27" s="11" t="s">
        <v>17</v>
      </c>
      <c r="J27" s="9">
        <v>56.7</v>
      </c>
      <c r="K27" s="8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7" s="9"/>
      <c r="M27" s="8" t="str">
        <f>""</f>
        <v/>
      </c>
      <c r="N27" s="2"/>
    </row>
    <row r="28" spans="1:14" ht="30" customHeight="1" x14ac:dyDescent="0.25">
      <c r="A28" s="6" t="s">
        <v>5</v>
      </c>
      <c r="B28" s="12" t="str">
        <f>"Итого по кандидату"</f>
        <v>Итого по кандидату</v>
      </c>
      <c r="C28" s="13">
        <v>1815</v>
      </c>
      <c r="D28" s="13">
        <v>0</v>
      </c>
      <c r="E28" s="12" t="str">
        <f>""</f>
        <v/>
      </c>
      <c r="F28" s="13">
        <v>1385</v>
      </c>
      <c r="G28" s="14"/>
      <c r="H28" s="13">
        <v>1807.84</v>
      </c>
      <c r="I28" s="15"/>
      <c r="J28" s="13">
        <v>1228.8900000000001</v>
      </c>
      <c r="K28" s="12" t="str">
        <f>""</f>
        <v/>
      </c>
      <c r="L28" s="13">
        <v>0</v>
      </c>
      <c r="M28" s="12" t="str">
        <f>""</f>
        <v/>
      </c>
      <c r="N28" s="2"/>
    </row>
    <row r="29" spans="1:14" ht="273" customHeight="1" x14ac:dyDescent="0.25">
      <c r="A29" s="7" t="s">
        <v>18</v>
      </c>
      <c r="B29" s="8" t="str">
        <f>"Файзулин Евгений Ревович"</f>
        <v>Файзулин Евгений Ревович</v>
      </c>
      <c r="C29" s="9">
        <v>952.2</v>
      </c>
      <c r="D29" s="9">
        <v>62</v>
      </c>
      <c r="E29" s="8" t="str">
        <f>"ОБЩЕСТВО С ОГРАНИЧЕННОЙ ОТВЕТСТВЕННОСТЬЮ ""НЕВРОЛОГИЧЕСКИЙ ЦЕНТР ЗДОРОВЬЕ"""</f>
        <v>ОБЩЕСТВО С ОГРАНИЧЕННОЙ ОТВЕТСТВЕННОСТЬЮ "НЕВРОЛОГИЧЕСКИЙ ЦЕНТР ЗДОРОВЬЕ"</v>
      </c>
      <c r="F29" s="9"/>
      <c r="G29" s="10"/>
      <c r="H29" s="9">
        <v>160.69999999999999</v>
      </c>
      <c r="I29" s="11" t="s">
        <v>19</v>
      </c>
      <c r="J29" s="9">
        <v>89.5</v>
      </c>
      <c r="K29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9" s="9"/>
      <c r="M29" s="8" t="str">
        <f>""</f>
        <v/>
      </c>
      <c r="N29" s="5"/>
    </row>
    <row r="30" spans="1:14" ht="30" customHeight="1" x14ac:dyDescent="0.25">
      <c r="A30" s="6" t="s">
        <v>5</v>
      </c>
      <c r="B30" s="12" t="str">
        <f>"Итого по кандидату"</f>
        <v>Итого по кандидату</v>
      </c>
      <c r="C30" s="13">
        <v>952.2</v>
      </c>
      <c r="D30" s="13">
        <v>62</v>
      </c>
      <c r="E30" s="12" t="str">
        <f>""</f>
        <v/>
      </c>
      <c r="F30" s="13">
        <v>0</v>
      </c>
      <c r="G30" s="14"/>
      <c r="H30" s="13">
        <v>160.69999999999999</v>
      </c>
      <c r="I30" s="15"/>
      <c r="J30" s="13">
        <v>89.5</v>
      </c>
      <c r="K30" s="12" t="str">
        <f>""</f>
        <v/>
      </c>
      <c r="L30" s="13">
        <v>0</v>
      </c>
      <c r="M30" s="12" t="str">
        <f>""</f>
        <v/>
      </c>
      <c r="N30" s="2"/>
    </row>
    <row r="31" spans="1:14" ht="268.5" customHeight="1" x14ac:dyDescent="0.25">
      <c r="A31" s="7" t="s">
        <v>20</v>
      </c>
      <c r="B31" s="8" t="str">
        <f>"Фролов Леонид Петрович"</f>
        <v>Фролов Леонид Петрович</v>
      </c>
      <c r="C31" s="9"/>
      <c r="D31" s="9"/>
      <c r="E31" s="8" t="str">
        <f>""</f>
        <v/>
      </c>
      <c r="F31" s="9">
        <v>375</v>
      </c>
      <c r="G31" s="10">
        <v>1</v>
      </c>
      <c r="H31" s="9"/>
      <c r="I31" s="11" t="s">
        <v>21</v>
      </c>
      <c r="J31" s="9">
        <v>595.20000000000005</v>
      </c>
      <c r="K31" s="8" t="str">
        <f t="shared" ref="K31:K42" si="17"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1" s="9"/>
      <c r="M31" s="8" t="str">
        <f>""</f>
        <v/>
      </c>
      <c r="N31" s="5"/>
    </row>
    <row r="32" spans="1:14" ht="345" customHeight="1" x14ac:dyDescent="0.25">
      <c r="A32" s="7" t="s">
        <v>5</v>
      </c>
      <c r="B32" s="8" t="str">
        <f>""</f>
        <v/>
      </c>
      <c r="C32" s="9"/>
      <c r="D32" s="9"/>
      <c r="E32" s="8" t="str">
        <f>""</f>
        <v/>
      </c>
      <c r="F32" s="9"/>
      <c r="G32" s="10"/>
      <c r="H32" s="9"/>
      <c r="I32" s="11" t="s">
        <v>22</v>
      </c>
      <c r="J32" s="9">
        <v>329</v>
      </c>
      <c r="K32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2" s="9"/>
      <c r="M32" s="8" t="str">
        <f>""</f>
        <v/>
      </c>
      <c r="N32" s="2"/>
    </row>
    <row r="33" spans="1:14" ht="265.5" customHeight="1" x14ac:dyDescent="0.25">
      <c r="A33" s="7" t="s">
        <v>5</v>
      </c>
      <c r="B33" s="8" t="str">
        <f>""</f>
        <v/>
      </c>
      <c r="C33" s="9"/>
      <c r="D33" s="9"/>
      <c r="E33" s="8" t="str">
        <f>""</f>
        <v/>
      </c>
      <c r="F33" s="9"/>
      <c r="G33" s="10"/>
      <c r="H33" s="9"/>
      <c r="I33" s="11" t="s">
        <v>23</v>
      </c>
      <c r="J33" s="9">
        <v>243.3</v>
      </c>
      <c r="K33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3" s="9"/>
      <c r="M33" s="8" t="str">
        <f>""</f>
        <v/>
      </c>
      <c r="N33" s="2"/>
    </row>
    <row r="34" spans="1:14" ht="263.25" customHeight="1" x14ac:dyDescent="0.25">
      <c r="A34" s="7" t="s">
        <v>5</v>
      </c>
      <c r="B34" s="8" t="str">
        <f>""</f>
        <v/>
      </c>
      <c r="C34" s="9"/>
      <c r="D34" s="9"/>
      <c r="E34" s="8" t="str">
        <f>""</f>
        <v/>
      </c>
      <c r="F34" s="9"/>
      <c r="G34" s="10"/>
      <c r="H34" s="9"/>
      <c r="I34" s="11" t="s">
        <v>24</v>
      </c>
      <c r="J34" s="9">
        <v>146</v>
      </c>
      <c r="K34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4" s="9"/>
      <c r="M34" s="8" t="str">
        <f>""</f>
        <v/>
      </c>
      <c r="N34" s="2"/>
    </row>
    <row r="35" spans="1:14" ht="281.25" customHeight="1" x14ac:dyDescent="0.25">
      <c r="A35" s="7" t="s">
        <v>5</v>
      </c>
      <c r="B35" s="8" t="str">
        <f>""</f>
        <v/>
      </c>
      <c r="C35" s="9"/>
      <c r="D35" s="9"/>
      <c r="E35" s="8" t="str">
        <f>""</f>
        <v/>
      </c>
      <c r="F35" s="9"/>
      <c r="G35" s="10"/>
      <c r="H35" s="9"/>
      <c r="I35" s="11" t="s">
        <v>13</v>
      </c>
      <c r="J35" s="9">
        <v>123.04</v>
      </c>
      <c r="K35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5" s="9"/>
      <c r="M35" s="8" t="str">
        <f>""</f>
        <v/>
      </c>
      <c r="N35" s="2"/>
    </row>
    <row r="36" spans="1:14" ht="281.25" customHeight="1" x14ac:dyDescent="0.25">
      <c r="A36" s="7" t="s">
        <v>5</v>
      </c>
      <c r="B36" s="8" t="str">
        <f>""</f>
        <v/>
      </c>
      <c r="C36" s="9"/>
      <c r="D36" s="9"/>
      <c r="E36" s="8" t="str">
        <f>""</f>
        <v/>
      </c>
      <c r="F36" s="9"/>
      <c r="G36" s="10"/>
      <c r="H36" s="9"/>
      <c r="I36" s="11" t="s">
        <v>13</v>
      </c>
      <c r="J36" s="9">
        <v>123.04</v>
      </c>
      <c r="K36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6" s="9"/>
      <c r="M36" s="8" t="str">
        <f>""</f>
        <v/>
      </c>
      <c r="N36" s="2"/>
    </row>
    <row r="37" spans="1:14" ht="276.75" customHeight="1" x14ac:dyDescent="0.25">
      <c r="A37" s="7" t="s">
        <v>5</v>
      </c>
      <c r="B37" s="8" t="str">
        <f>""</f>
        <v/>
      </c>
      <c r="C37" s="9"/>
      <c r="D37" s="9"/>
      <c r="E37" s="8" t="str">
        <f>""</f>
        <v/>
      </c>
      <c r="F37" s="9"/>
      <c r="G37" s="10"/>
      <c r="H37" s="9"/>
      <c r="I37" s="11" t="s">
        <v>25</v>
      </c>
      <c r="J37" s="9">
        <v>123.04</v>
      </c>
      <c r="K37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7" s="9"/>
      <c r="M37" s="8" t="str">
        <f>""</f>
        <v/>
      </c>
      <c r="N37" s="2"/>
    </row>
    <row r="38" spans="1:14" ht="345" customHeight="1" x14ac:dyDescent="0.25">
      <c r="A38" s="7" t="s">
        <v>5</v>
      </c>
      <c r="B38" s="8" t="str">
        <f>""</f>
        <v/>
      </c>
      <c r="C38" s="9"/>
      <c r="D38" s="9"/>
      <c r="E38" s="8" t="str">
        <f>""</f>
        <v/>
      </c>
      <c r="F38" s="9"/>
      <c r="G38" s="10"/>
      <c r="H38" s="9"/>
      <c r="I38" s="11" t="s">
        <v>25</v>
      </c>
      <c r="J38" s="9">
        <v>123.04</v>
      </c>
      <c r="K38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8" s="9"/>
      <c r="M38" s="8" t="str">
        <f>""</f>
        <v/>
      </c>
      <c r="N38" s="2"/>
    </row>
    <row r="39" spans="1:14" ht="345" customHeight="1" x14ac:dyDescent="0.25">
      <c r="A39" s="7" t="s">
        <v>5</v>
      </c>
      <c r="B39" s="8" t="str">
        <f>""</f>
        <v/>
      </c>
      <c r="C39" s="9"/>
      <c r="D39" s="9"/>
      <c r="E39" s="8" t="str">
        <f>""</f>
        <v/>
      </c>
      <c r="F39" s="9"/>
      <c r="G39" s="10"/>
      <c r="H39" s="9"/>
      <c r="I39" s="11" t="s">
        <v>24</v>
      </c>
      <c r="J39" s="9">
        <v>121.68</v>
      </c>
      <c r="K39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9" s="9"/>
      <c r="M39" s="8" t="str">
        <f>""</f>
        <v/>
      </c>
      <c r="N39" s="2"/>
    </row>
    <row r="40" spans="1:14" ht="281.25" customHeight="1" x14ac:dyDescent="0.25">
      <c r="A40" s="7" t="s">
        <v>5</v>
      </c>
      <c r="B40" s="8" t="str">
        <f>""</f>
        <v/>
      </c>
      <c r="C40" s="9"/>
      <c r="D40" s="9"/>
      <c r="E40" s="8" t="str">
        <f>""</f>
        <v/>
      </c>
      <c r="F40" s="9"/>
      <c r="G40" s="10"/>
      <c r="H40" s="9"/>
      <c r="I40" s="11" t="s">
        <v>26</v>
      </c>
      <c r="J40" s="9">
        <v>95.9</v>
      </c>
      <c r="K40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0" s="9"/>
      <c r="M40" s="8" t="str">
        <f>""</f>
        <v/>
      </c>
      <c r="N40" s="2"/>
    </row>
    <row r="41" spans="1:14" ht="273.75" customHeight="1" x14ac:dyDescent="0.25">
      <c r="A41" s="7" t="s">
        <v>5</v>
      </c>
      <c r="B41" s="8" t="str">
        <f>""</f>
        <v/>
      </c>
      <c r="C41" s="9"/>
      <c r="D41" s="9"/>
      <c r="E41" s="8" t="str">
        <f>""</f>
        <v/>
      </c>
      <c r="F41" s="9"/>
      <c r="G41" s="10"/>
      <c r="H41" s="9"/>
      <c r="I41" s="11" t="s">
        <v>23</v>
      </c>
      <c r="J41" s="9">
        <v>91.5</v>
      </c>
      <c r="K41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1" s="9"/>
      <c r="M41" s="8" t="str">
        <f>""</f>
        <v/>
      </c>
      <c r="N41" s="2"/>
    </row>
    <row r="42" spans="1:14" ht="260.25" customHeight="1" x14ac:dyDescent="0.25">
      <c r="A42" s="7" t="s">
        <v>5</v>
      </c>
      <c r="B42" s="8" t="str">
        <f>""</f>
        <v/>
      </c>
      <c r="C42" s="9"/>
      <c r="D42" s="9"/>
      <c r="E42" s="8" t="str">
        <f>""</f>
        <v/>
      </c>
      <c r="F42" s="9"/>
      <c r="G42" s="10"/>
      <c r="H42" s="9"/>
      <c r="I42" s="11" t="s">
        <v>26</v>
      </c>
      <c r="J42" s="9">
        <v>74</v>
      </c>
      <c r="K42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42" s="9"/>
      <c r="M42" s="8" t="str">
        <f>""</f>
        <v/>
      </c>
      <c r="N42" s="2"/>
    </row>
    <row r="43" spans="1:14" ht="30" customHeight="1" x14ac:dyDescent="0.25">
      <c r="A43" s="6" t="s">
        <v>5</v>
      </c>
      <c r="B43" s="12" t="str">
        <f>"Итого по кандидату"</f>
        <v>Итого по кандидату</v>
      </c>
      <c r="C43" s="13">
        <v>2725</v>
      </c>
      <c r="D43" s="13">
        <v>0</v>
      </c>
      <c r="E43" s="12" t="str">
        <f>""</f>
        <v/>
      </c>
      <c r="F43" s="13">
        <v>375</v>
      </c>
      <c r="G43" s="14"/>
      <c r="H43" s="13">
        <v>2625.07</v>
      </c>
      <c r="I43" s="15"/>
      <c r="J43" s="13">
        <v>2188.7399999999998</v>
      </c>
      <c r="K43" s="12" t="str">
        <f>""</f>
        <v/>
      </c>
      <c r="L43" s="13">
        <v>0</v>
      </c>
      <c r="M43" s="12" t="str">
        <f>""</f>
        <v/>
      </c>
      <c r="N43" s="2"/>
    </row>
    <row r="44" spans="1:14" x14ac:dyDescent="0.25">
      <c r="A44" s="6" t="s">
        <v>5</v>
      </c>
      <c r="B44" s="12" t="str">
        <f>"Итого"</f>
        <v>Итого</v>
      </c>
      <c r="C44" s="13">
        <v>7562.2</v>
      </c>
      <c r="D44" s="13">
        <v>62</v>
      </c>
      <c r="E44" s="12" t="str">
        <f>""</f>
        <v/>
      </c>
      <c r="F44" s="13">
        <v>2335</v>
      </c>
      <c r="G44" s="14">
        <v>11</v>
      </c>
      <c r="H44" s="13">
        <v>6302.23</v>
      </c>
      <c r="I44" s="15"/>
      <c r="J44" s="13">
        <v>4794.55</v>
      </c>
      <c r="K44" s="12" t="str">
        <f>""</f>
        <v/>
      </c>
      <c r="L44" s="13">
        <v>361.38</v>
      </c>
      <c r="M44" s="12" t="str">
        <f>""</f>
        <v/>
      </c>
      <c r="N44" s="5"/>
    </row>
    <row r="45" spans="1:14" x14ac:dyDescent="0.25">
      <c r="N45" s="5"/>
    </row>
    <row r="47" spans="1:14" ht="30" hidden="1" customHeight="1" x14ac:dyDescent="0.25">
      <c r="A47" s="26" t="s">
        <v>27</v>
      </c>
      <c r="B47" s="26"/>
      <c r="C47" s="26"/>
      <c r="D47" s="26"/>
      <c r="F47" s="27" t="s">
        <v>28</v>
      </c>
      <c r="G47" s="27"/>
      <c r="H47" s="27"/>
      <c r="K47" s="28" t="s">
        <v>30</v>
      </c>
      <c r="L47" s="28"/>
      <c r="M47" s="28"/>
    </row>
    <row r="48" spans="1:14" ht="15" customHeight="1" x14ac:dyDescent="0.25">
      <c r="A48" s="29" t="s">
        <v>33</v>
      </c>
      <c r="B48" s="29"/>
      <c r="C48" s="29"/>
      <c r="D48" s="29"/>
      <c r="E48" s="17"/>
      <c r="F48" s="18" t="s">
        <v>35</v>
      </c>
      <c r="G48" s="16"/>
      <c r="H48" s="16"/>
      <c r="I48" s="17"/>
      <c r="J48" s="17"/>
      <c r="K48" s="17"/>
      <c r="L48" s="30" t="s">
        <v>29</v>
      </c>
      <c r="M48" s="30"/>
    </row>
    <row r="49" spans="1:13" ht="15.75" thickBot="1" x14ac:dyDescent="0.3">
      <c r="A49" s="29"/>
      <c r="B49" s="29"/>
      <c r="C49" s="29"/>
      <c r="D49" s="29"/>
      <c r="E49" s="17"/>
      <c r="F49" s="16"/>
      <c r="G49" s="16"/>
      <c r="H49" s="31"/>
      <c r="I49" s="17"/>
      <c r="J49" s="17"/>
      <c r="K49" s="17"/>
      <c r="L49" s="30"/>
      <c r="M49" s="30"/>
    </row>
    <row r="50" spans="1:13" x14ac:dyDescent="0.25">
      <c r="A50" s="17"/>
      <c r="B50" s="17"/>
      <c r="C50" s="17"/>
      <c r="D50" s="17"/>
      <c r="E50" s="17"/>
      <c r="F50" s="17"/>
      <c r="G50" s="17"/>
      <c r="H50" s="17" t="s">
        <v>34</v>
      </c>
      <c r="I50" s="17"/>
      <c r="J50" s="17"/>
      <c r="K50" s="17"/>
      <c r="L50" s="17"/>
      <c r="M50" s="17"/>
    </row>
  </sheetData>
  <mergeCells count="22">
    <mergeCell ref="K7:K8"/>
    <mergeCell ref="A47:D47"/>
    <mergeCell ref="F47:H47"/>
    <mergeCell ref="K47:M47"/>
    <mergeCell ref="A48:D49"/>
    <mergeCell ref="L48:M49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</mergeCells>
  <pageMargins left="0.34722222222222221" right="0.1388888888888889" top="0.1388888888888889" bottom="0.1388888888888889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Администратор</cp:lastModifiedBy>
  <cp:lastPrinted>2025-09-05T06:19:32Z</cp:lastPrinted>
  <dcterms:created xsi:type="dcterms:W3CDTF">2025-09-05T05:44:29Z</dcterms:created>
  <dcterms:modified xsi:type="dcterms:W3CDTF">2025-09-05T06:23:50Z</dcterms:modified>
</cp:coreProperties>
</file>