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0" windowWidth="12255" windowHeight="12165" tabRatio="726" activeTab="5"/>
  </bookViews>
  <sheets>
    <sheet name="Прилож1" sheetId="48" r:id="rId1"/>
    <sheet name="прил №3" sheetId="19" r:id="rId2"/>
    <sheet name="прил №4" sheetId="42" state="hidden" r:id="rId3"/>
    <sheet name="прил №5" sheetId="23" r:id="rId4"/>
    <sheet name="прил №6" sheetId="40" state="hidden" r:id="rId5"/>
    <sheet name="прил 7" sheetId="13" r:id="rId6"/>
    <sheet name="прил №8" sheetId="43" state="hidden" r:id="rId7"/>
    <sheet name="прил №9" sheetId="27" r:id="rId8"/>
    <sheet name="прил №11" sheetId="44" state="hidden" r:id="rId9"/>
    <sheet name="прил 11" sheetId="38" state="hidden" r:id="rId10"/>
    <sheet name="прил №12" sheetId="45" state="hidden" r:id="rId11"/>
    <sheet name="прил №10" sheetId="34" state="hidden" r:id="rId12"/>
    <sheet name="прил 12" sheetId="39" state="hidden" r:id="rId13"/>
  </sheets>
  <externalReferences>
    <externalReference r:id="rId14"/>
  </externalReferences>
  <definedNames>
    <definedName name="_xlnm._FilterDatabase" localSheetId="11" hidden="1">'прил №10'!$A$10:$I$26</definedName>
    <definedName name="_xlnm._FilterDatabase" localSheetId="7" hidden="1">'прил №9'!$A$17:$I$35</definedName>
    <definedName name="_xlnm._FilterDatabase" localSheetId="0" hidden="1">Прилож1!$A$13:$D$84</definedName>
    <definedName name="Z_0AF9E072_5E37_455B_ADE4_7E2B7FA8BB13_.wvu.FilterData" localSheetId="11" hidden="1">'прил №10'!$A$9:$I$15</definedName>
    <definedName name="Z_0AF9E072_5E37_455B_ADE4_7E2B7FA8BB13_.wvu.FilterData" localSheetId="7" hidden="1">'прил №9'!$A$16:$I$24</definedName>
    <definedName name="Z_10C76100_F69A_45E1_BB9B_3F5F42E0FF3C_.wvu.FilterData" localSheetId="11" hidden="1">'прил №10'!$A$9:$H$9</definedName>
    <definedName name="Z_10C76100_F69A_45E1_BB9B_3F5F42E0FF3C_.wvu.FilterData" localSheetId="7" hidden="1">'прил №9'!$A$16:$H$16</definedName>
    <definedName name="Z_13503C3E_FF26_4B7F_8576_E093489E8D2F_.wvu.FilterData" localSheetId="11" hidden="1">'прил №10'!$A$9:$I$15</definedName>
    <definedName name="Z_13503C3E_FF26_4B7F_8576_E093489E8D2F_.wvu.FilterData" localSheetId="7" hidden="1">'прил №9'!$A$16:$I$24</definedName>
    <definedName name="Z_14D996EE_C5D8_4465_B82E_DDD49E2537A7_.wvu.FilterData" localSheetId="11" hidden="1">'прил №10'!$A$9:$J$15</definedName>
    <definedName name="Z_14D996EE_C5D8_4465_B82E_DDD49E2537A7_.wvu.FilterData" localSheetId="7" hidden="1">'прил №9'!$A$16:$J$24</definedName>
    <definedName name="Z_1842682A_39C6_4D01_A9A0_8BAF96569867_.wvu.FilterData" localSheetId="11" hidden="1">'прил №10'!$A$9:$H$9</definedName>
    <definedName name="Z_1842682A_39C6_4D01_A9A0_8BAF96569867_.wvu.FilterData" localSheetId="7" hidden="1">'прил №9'!$A$16:$H$16</definedName>
    <definedName name="Z_1ED6DF52_98C7_4039_A56A_A899D622016B_.wvu.FilterData" localSheetId="11" hidden="1">'прил №10'!$A$9:$I$15</definedName>
    <definedName name="Z_1ED6DF52_98C7_4039_A56A_A899D622016B_.wvu.FilterData" localSheetId="7" hidden="1">'прил №9'!$A$16:$I$24</definedName>
    <definedName name="Z_2E93115A_02B2_4A42_9927_E7165189870F_.wvu.FilterData" localSheetId="11" hidden="1">'прил №10'!$A$9:$I$15</definedName>
    <definedName name="Z_2E93115A_02B2_4A42_9927_E7165189870F_.wvu.FilterData" localSheetId="7" hidden="1">'прил №9'!$A$16:$I$24</definedName>
    <definedName name="Z_3B7DD4C6_1E38_4475_ACE8_FC83A7116991_.wvu.FilterData" localSheetId="11" hidden="1">'прил №10'!$A$9:$H$9</definedName>
    <definedName name="Z_3B7DD4C6_1E38_4475_ACE8_FC83A7116991_.wvu.FilterData" localSheetId="7" hidden="1">'прил №9'!$A$16:$H$16</definedName>
    <definedName name="Z_3F52A406_3223_4E69_8147_AD48E487E997_.wvu.FilterData" localSheetId="11" hidden="1">'прил №10'!$A$9:$I$15</definedName>
    <definedName name="Z_3F52A406_3223_4E69_8147_AD48E487E997_.wvu.FilterData" localSheetId="7" hidden="1">'прил №9'!$A$16:$I$24</definedName>
    <definedName name="Z_552C7276_7A75_42AA_A600_4E25DDD3C5D3_.wvu.FilterData" localSheetId="11" hidden="1">'прил №10'!$A$9:$I$15</definedName>
    <definedName name="Z_552C7276_7A75_42AA_A600_4E25DDD3C5D3_.wvu.FilterData" localSheetId="7" hidden="1">'прил №9'!$A$16:$I$24</definedName>
    <definedName name="Z_552C7276_7A75_42AA_A600_4E25DDD3C5D3_.wvu.PrintTitles" localSheetId="11" hidden="1">'прил №10'!$8:$9</definedName>
    <definedName name="Z_552C7276_7A75_42AA_A600_4E25DDD3C5D3_.wvu.PrintTitles" localSheetId="7" hidden="1">'прил №9'!$15:$16</definedName>
    <definedName name="Z_56CAC61F_E7BA_4492_BB99_265FCA1A7787_.wvu.FilterData" localSheetId="11" hidden="1">'прил №10'!$A$26:$H$26</definedName>
    <definedName name="Z_56CAC61F_E7BA_4492_BB99_265FCA1A7787_.wvu.FilterData" localSheetId="7" hidden="1">'прил №9'!$A$35:$H$35</definedName>
    <definedName name="Z_57CE9075_954C_4A4A_B0A5_E2E068BFD7C2_.wvu.FilterData" localSheetId="11" hidden="1">'прил №10'!$A$26:$H$26</definedName>
    <definedName name="Z_57CE9075_954C_4A4A_B0A5_E2E068BFD7C2_.wvu.FilterData" localSheetId="7" hidden="1">'прил №9'!$A$35:$H$35</definedName>
    <definedName name="Z_598BD13F_ED6F_4470_B667_F7736F14B9C9_.wvu.FilterData" localSheetId="11" hidden="1">'прил №10'!$A$9:$I$15</definedName>
    <definedName name="Z_598BD13F_ED6F_4470_B667_F7736F14B9C9_.wvu.FilterData" localSheetId="7" hidden="1">'прил №9'!$A$16:$I$24</definedName>
    <definedName name="Z_5E6445F1_697A_4DB8_A3BE_C1C96894DDB6_.wvu.FilterData" localSheetId="11" hidden="1">'прил №10'!$A$9:$H$9</definedName>
    <definedName name="Z_5E6445F1_697A_4DB8_A3BE_C1C96894DDB6_.wvu.FilterData" localSheetId="7" hidden="1">'прил №9'!$A$16:$H$16</definedName>
    <definedName name="Z_5FFD524E_58BE_4DAB_A4BC_5DD76AAAF9C9_.wvu.FilterData" localSheetId="11" hidden="1">'прил №10'!$A$9:$I$15</definedName>
    <definedName name="Z_5FFD524E_58BE_4DAB_A4BC_5DD76AAAF9C9_.wvu.FilterData" localSheetId="7" hidden="1">'прил №9'!$A$16:$I$24</definedName>
    <definedName name="Z_60505043_9291_4FD4_9642_AD58DA1B1609_.wvu.FilterData" localSheetId="11" hidden="1">'прил №10'!$A$26:$H$26</definedName>
    <definedName name="Z_60505043_9291_4FD4_9642_AD58DA1B1609_.wvu.FilterData" localSheetId="7" hidden="1">'прил №9'!$A$35:$H$35</definedName>
    <definedName name="Z_60505043_9291_4FD4_9642_AD58DA1B1609_.wvu.PrintTitles" localSheetId="11" hidden="1">'прил №10'!$8:$9</definedName>
    <definedName name="Z_60505043_9291_4FD4_9642_AD58DA1B1609_.wvu.PrintTitles" localSheetId="7" hidden="1">'прил №9'!$15:$16</definedName>
    <definedName name="Z_6BD02F29_2EBB_462A_A6BE_84BE8EA7D74E_.wvu.FilterData" localSheetId="11" hidden="1">'прил №10'!$A$9:$H$9</definedName>
    <definedName name="Z_6BD02F29_2EBB_462A_A6BE_84BE8EA7D74E_.wvu.FilterData" localSheetId="7" hidden="1">'прил №9'!$A$16:$H$16</definedName>
    <definedName name="Z_79F5CC03_4ED6_45BD_AC62_86FC29D2D3F9_.wvu.FilterData" localSheetId="11" hidden="1">'прил №10'!$A$12:$I$15</definedName>
    <definedName name="Z_79F5CC03_4ED6_45BD_AC62_86FC29D2D3F9_.wvu.FilterData" localSheetId="7" hidden="1">'прил №9'!$A$19:$I$24</definedName>
    <definedName name="Z_8271D38C_82A4_4B85_900B_9CE96CAB265F_.wvu.FilterData" localSheetId="11" hidden="1">'прил №10'!$A$9:$H$9</definedName>
    <definedName name="Z_8271D38C_82A4_4B85_900B_9CE96CAB265F_.wvu.FilterData" localSheetId="7" hidden="1">'прил №9'!$A$16:$H$16</definedName>
    <definedName name="Z_8D0C3FC7_0F4C_436A_A066_0D20BF5CD0A3_.wvu.FilterData" localSheetId="11" hidden="1">'прил №10'!$A$26:$H$26</definedName>
    <definedName name="Z_8D0C3FC7_0F4C_436A_A066_0D20BF5CD0A3_.wvu.FilterData" localSheetId="7" hidden="1">'прил №9'!$A$35:$H$35</definedName>
    <definedName name="Z_94C02FD1_6A0D_49EC_ABFF_4F9734E3238E_.wvu.FilterData" localSheetId="11" hidden="1">'прил №10'!$A$9:$I$15</definedName>
    <definedName name="Z_94C02FD1_6A0D_49EC_ABFF_4F9734E3238E_.wvu.FilterData" localSheetId="7" hidden="1">'прил №9'!$A$16:$I$24</definedName>
    <definedName name="Z_95AD286B_2F21_465E_8A25_94B32371CF9C_.wvu.FilterData" localSheetId="11" hidden="1">'прил №10'!$A$26:$H$26</definedName>
    <definedName name="Z_95AD286B_2F21_465E_8A25_94B32371CF9C_.wvu.FilterData" localSheetId="7" hidden="1">'прил №9'!$A$35:$H$35</definedName>
    <definedName name="Z_986F7D1B_4A44_45FB_AE9B_439050E130DC_.wvu.FilterData" localSheetId="11" hidden="1">'прил №10'!$A$9:$I$15</definedName>
    <definedName name="Z_986F7D1B_4A44_45FB_AE9B_439050E130DC_.wvu.FilterData" localSheetId="7" hidden="1">'прил №9'!$A$16:$I$24</definedName>
    <definedName name="Z_98933D60_0098_4D8F_BF99_532ACEF6A34F_.wvu.FilterData" localSheetId="11" hidden="1">'прил №10'!$A$9:$I$15</definedName>
    <definedName name="Z_98933D60_0098_4D8F_BF99_532ACEF6A34F_.wvu.FilterData" localSheetId="7" hidden="1">'прил №9'!$A$16:$I$24</definedName>
    <definedName name="Z_A90A86B7_E891_440D_9290_168E7A77C659_.wvu.FilterData" localSheetId="11" hidden="1">'прил №10'!$A$9:$I$15</definedName>
    <definedName name="Z_A90A86B7_E891_440D_9290_168E7A77C659_.wvu.FilterData" localSheetId="7" hidden="1">'прил №9'!$A$16:$I$24</definedName>
    <definedName name="Z_AC550CC6_F35E_419D_AD94_FECE2E7706AE_.wvu.FilterData" localSheetId="11" hidden="1">'прил №10'!$A$9:$I$15</definedName>
    <definedName name="Z_AC550CC6_F35E_419D_AD94_FECE2E7706AE_.wvu.FilterData" localSheetId="7" hidden="1">'прил №9'!$A$16:$I$24</definedName>
    <definedName name="Z_B664172E_F727_42F7_A69F_E7B14CB3B608_.wvu.FilterData" localSheetId="11" hidden="1">'прил №10'!$A$9:$I$15</definedName>
    <definedName name="Z_B664172E_F727_42F7_A69F_E7B14CB3B608_.wvu.FilterData" localSheetId="7" hidden="1">'прил №9'!$A$16:$I$24</definedName>
    <definedName name="Z_B664172E_F727_42F7_A69F_E7B14CB3B608_.wvu.PrintArea" localSheetId="11" hidden="1">'прил №10'!$A$1:$H$26</definedName>
    <definedName name="Z_B664172E_F727_42F7_A69F_E7B14CB3B608_.wvu.PrintArea" localSheetId="7" hidden="1">'прил №9'!$A$1:$H$35</definedName>
    <definedName name="Z_BF3A8324_0550_4B65_93E8_902D97EC56FB_.wvu.FilterData" localSheetId="11" hidden="1">'прил №10'!$A$9:$I$15</definedName>
    <definedName name="Z_BF3A8324_0550_4B65_93E8_902D97EC56FB_.wvu.FilterData" localSheetId="7" hidden="1">'прил №9'!$A$16:$I$24</definedName>
    <definedName name="Z_C065B6C8_AD5B_4AC2_8B2E_FCBDCB83FF63_.wvu.FilterData" localSheetId="11" hidden="1">'прил №10'!$A$9:$H$9</definedName>
    <definedName name="Z_C065B6C8_AD5B_4AC2_8B2E_FCBDCB83FF63_.wvu.FilterData" localSheetId="7" hidden="1">'прил №9'!$A$16:$H$16</definedName>
    <definedName name="Z_CC554584_EB96_459C_9504_805FB93B810D_.wvu.FilterData" localSheetId="11" hidden="1">'прил №10'!$A$26:$H$26</definedName>
    <definedName name="Z_CC554584_EB96_459C_9504_805FB93B810D_.wvu.FilterData" localSheetId="7" hidden="1">'прил №9'!$A$35:$H$35</definedName>
    <definedName name="Z_CEAB1667_BBFB_4E91_A55A_5B4826E7A72C_.wvu.FilterData" localSheetId="11" hidden="1">'прил №10'!$A$9:$I$15</definedName>
    <definedName name="Z_CEAB1667_BBFB_4E91_A55A_5B4826E7A72C_.wvu.FilterData" localSheetId="7" hidden="1">'прил №9'!$A$16:$I$24</definedName>
    <definedName name="Z_DB2B99CF_36EC_4FF5_BC8E_3DAF78498440_.wvu.FilterData" localSheetId="11" hidden="1">'прил №10'!$A$9:$I$15</definedName>
    <definedName name="Z_DB2B99CF_36EC_4FF5_BC8E_3DAF78498440_.wvu.FilterData" localSheetId="7" hidden="1">'прил №9'!$A$16:$I$24</definedName>
    <definedName name="Z_DB2B99CF_36EC_4FF5_BC8E_3DAF78498440_.wvu.PrintTitles" localSheetId="11" hidden="1">'прил №10'!$8:$9</definedName>
    <definedName name="Z_DB2B99CF_36EC_4FF5_BC8E_3DAF78498440_.wvu.PrintTitles" localSheetId="7" hidden="1">'прил №9'!$15:$16</definedName>
    <definedName name="Z_DCE00729_3A57_4482_822C_127B3F21084A_.wvu.FilterData" localSheetId="11" hidden="1">'прил №10'!$A$26:$H$26</definedName>
    <definedName name="Z_DCE00729_3A57_4482_822C_127B3F21084A_.wvu.FilterData" localSheetId="7" hidden="1">'прил №9'!$A$35:$H$35</definedName>
    <definedName name="Z_E5AA2824_2F40_4407_B984_20D05BEEDC74_.wvu.FilterData" localSheetId="11" hidden="1">'прил №10'!$A$9:$H$9</definedName>
    <definedName name="Z_E5AA2824_2F40_4407_B984_20D05BEEDC74_.wvu.FilterData" localSheetId="7" hidden="1">'прил №9'!$A$16:$H$16</definedName>
    <definedName name="Z_EA9D7741_DDB8_4511_BB45_5BB0F96F3A15_.wvu.FilterData" localSheetId="11" hidden="1">'прил №10'!$A$9:$I$15</definedName>
    <definedName name="Z_EA9D7741_DDB8_4511_BB45_5BB0F96F3A15_.wvu.FilterData" localSheetId="7" hidden="1">'прил №9'!$A$16:$I$24</definedName>
    <definedName name="Z_EA9D7741_DDB8_4511_BB45_5BB0F96F3A15_.wvu.PrintTitles" localSheetId="11" hidden="1">'прил №10'!$8:$9</definedName>
    <definedName name="Z_EA9D7741_DDB8_4511_BB45_5BB0F96F3A15_.wvu.PrintTitles" localSheetId="7" hidden="1">'прил №9'!$15:$16</definedName>
    <definedName name="Z_EB531BDF_264C_435D_804D_25A48223FBFA_.wvu.FilterData" localSheetId="11" hidden="1">'прил №10'!$A$26:$H$26</definedName>
    <definedName name="Z_EB531BDF_264C_435D_804D_25A48223FBFA_.wvu.FilterData" localSheetId="7" hidden="1">'прил №9'!$A$35:$H$35</definedName>
    <definedName name="Z_EC572F95_2B6C_4419_AEAD_69918225F196_.wvu.FilterData" localSheetId="11" hidden="1">'прил №10'!$A$9:$I$15</definedName>
    <definedName name="Z_EC572F95_2B6C_4419_AEAD_69918225F196_.wvu.FilterData" localSheetId="7" hidden="1">'прил №9'!$A$16:$I$24</definedName>
    <definedName name="Z_F61D3B3E_2A5F_4172_8B3F_B87C58B42B07_.wvu.FilterData" localSheetId="11" hidden="1">'прил №10'!$A$9:$I$15</definedName>
    <definedName name="Z_F61D3B3E_2A5F_4172_8B3F_B87C58B42B07_.wvu.FilterData" localSheetId="7" hidden="1">'прил №9'!$A$16:$I$24</definedName>
    <definedName name="Z_F61D3B3E_2A5F_4172_8B3F_B87C58B42B07_.wvu.PrintArea" localSheetId="11" hidden="1">'прил №10'!$A$1:$H$26</definedName>
    <definedName name="Z_F61D3B3E_2A5F_4172_8B3F_B87C58B42B07_.wvu.PrintArea" localSheetId="7" hidden="1">'прил №9'!$A$1:$H$35</definedName>
    <definedName name="Z_FD2E63FA_464E_4875_917E_C386E0842609_.wvu.FilterData" localSheetId="11" hidden="1">'прил №10'!$A$9:$H$9</definedName>
    <definedName name="Z_FD2E63FA_464E_4875_917E_C386E0842609_.wvu.FilterData" localSheetId="7" hidden="1">'прил №9'!$A$16:$H$16</definedName>
    <definedName name="_xlnm.Print_Titles" localSheetId="11">'прил №10'!$8:$9</definedName>
    <definedName name="_xlnm.Print_Titles" localSheetId="7">'прил №9'!$15:$16</definedName>
    <definedName name="_xlnm.Print_Titles" localSheetId="0">Прилож1!$13:$13</definedName>
    <definedName name="_xlnm.Print_Area" localSheetId="5">'прил 7'!$A$1:$C$37</definedName>
    <definedName name="_xlnm.Print_Area" localSheetId="11">'прил №10'!$A$1:$O$41</definedName>
    <definedName name="_xlnm.Print_Area" localSheetId="1">'прил №3'!$A$1:$D$45</definedName>
    <definedName name="_xlnm.Print_Area" localSheetId="3">'прил №5'!$A$1:$F$287</definedName>
    <definedName name="_xlnm.Print_Area" localSheetId="6">'прил №8'!$A$1:$D$28</definedName>
    <definedName name="_xlnm.Print_Area" localSheetId="7">'прил №9'!$A$1:$H$35</definedName>
  </definedNames>
  <calcPr calcId="125725" refMode="R1C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9"/>
  <c r="D11"/>
  <c r="G10"/>
  <c r="C10"/>
  <c r="C8" s="1"/>
  <c r="H8"/>
  <c r="G8"/>
  <c r="D8"/>
  <c r="I25" i="34"/>
  <c r="I24" s="1"/>
  <c r="H25"/>
  <c r="H24" s="1"/>
  <c r="B24"/>
  <c r="I23"/>
  <c r="I22" s="1"/>
  <c r="H23"/>
  <c r="H22"/>
  <c r="I21"/>
  <c r="I20" s="1"/>
  <c r="H21"/>
  <c r="H20"/>
  <c r="I19"/>
  <c r="I18" s="1"/>
  <c r="H18"/>
  <c r="I17"/>
  <c r="I16" s="1"/>
  <c r="H17"/>
  <c r="H16" s="1"/>
  <c r="B16"/>
  <c r="I14"/>
  <c r="H14"/>
  <c r="I13"/>
  <c r="H13"/>
  <c r="H12" s="1"/>
  <c r="H26" s="1"/>
  <c r="I12"/>
  <c r="B12"/>
  <c r="H10"/>
  <c r="I12" i="45"/>
  <c r="B12"/>
  <c r="E12" s="1"/>
  <c r="F12" s="1"/>
  <c r="H9"/>
  <c r="G9"/>
  <c r="D9"/>
  <c r="C9"/>
  <c r="D13" i="38"/>
  <c r="E13" s="1"/>
  <c r="B11" i="39" s="1"/>
  <c r="E11" s="1"/>
  <c r="F11" s="1"/>
  <c r="I11" s="1"/>
  <c r="B13" i="38"/>
  <c r="C12"/>
  <c r="B10"/>
  <c r="E13" i="44"/>
  <c r="C12"/>
  <c r="D10"/>
  <c r="B10"/>
  <c r="H34" i="27"/>
  <c r="H33"/>
  <c r="B32"/>
  <c r="H29"/>
  <c r="H28"/>
  <c r="F25"/>
  <c r="H17"/>
  <c r="C28" i="43"/>
  <c r="C27" s="1"/>
  <c r="C26" s="1"/>
  <c r="C25" s="1"/>
  <c r="D27"/>
  <c r="D26"/>
  <c r="D25" s="1"/>
  <c r="D24"/>
  <c r="D23" s="1"/>
  <c r="D22" s="1"/>
  <c r="D21" s="1"/>
  <c r="C24"/>
  <c r="C23" s="1"/>
  <c r="C22" s="1"/>
  <c r="C21"/>
  <c r="D19"/>
  <c r="C19"/>
  <c r="C18"/>
  <c r="D16"/>
  <c r="C16"/>
  <c r="C15" s="1"/>
  <c r="C14"/>
  <c r="C13"/>
  <c r="C12" s="1"/>
  <c r="C11"/>
  <c r="C27" i="13"/>
  <c r="C26"/>
  <c r="C22" s="1"/>
  <c r="C25"/>
  <c r="C23"/>
  <c r="C14" s="1"/>
  <c r="C21"/>
  <c r="C19"/>
  <c r="C18"/>
  <c r="C16"/>
  <c r="A14"/>
  <c r="G265" i="40"/>
  <c r="F265"/>
  <c r="G264"/>
  <c r="G263" s="1"/>
  <c r="G262" s="1"/>
  <c r="G261" s="1"/>
  <c r="G260" s="1"/>
  <c r="G259" s="1"/>
  <c r="F264"/>
  <c r="F263" s="1"/>
  <c r="F262"/>
  <c r="F261" s="1"/>
  <c r="F260"/>
  <c r="F259" s="1"/>
  <c r="G257"/>
  <c r="F257"/>
  <c r="F256" s="1"/>
  <c r="F255" s="1"/>
  <c r="F254" s="1"/>
  <c r="F253" s="1"/>
  <c r="F252" s="1"/>
  <c r="F251" s="1"/>
  <c r="G256"/>
  <c r="G255" s="1"/>
  <c r="G254" s="1"/>
  <c r="G253"/>
  <c r="G252" s="1"/>
  <c r="G251" s="1"/>
  <c r="G248"/>
  <c r="G247" s="1"/>
  <c r="F248"/>
  <c r="F247"/>
  <c r="G241"/>
  <c r="F241"/>
  <c r="G240"/>
  <c r="G239" s="1"/>
  <c r="F240"/>
  <c r="F239" s="1"/>
  <c r="G236"/>
  <c r="G235" s="1"/>
  <c r="F236"/>
  <c r="F235" s="1"/>
  <c r="G231"/>
  <c r="F231"/>
  <c r="F230" s="1"/>
  <c r="G230"/>
  <c r="F229"/>
  <c r="G227"/>
  <c r="F227"/>
  <c r="F226"/>
  <c r="F225" s="1"/>
  <c r="F224" s="1"/>
  <c r="F223" s="1"/>
  <c r="F222" s="1"/>
  <c r="F221" s="1"/>
  <c r="G219"/>
  <c r="F219"/>
  <c r="G218"/>
  <c r="F218"/>
  <c r="G217"/>
  <c r="F217"/>
  <c r="F212" s="1"/>
  <c r="F211" s="1"/>
  <c r="G215"/>
  <c r="G213" s="1"/>
  <c r="G212" s="1"/>
  <c r="G211" s="1"/>
  <c r="G214"/>
  <c r="F210"/>
  <c r="F209" s="1"/>
  <c r="G207"/>
  <c r="F207"/>
  <c r="G206"/>
  <c r="F206"/>
  <c r="G205"/>
  <c r="F205"/>
  <c r="G203"/>
  <c r="F203"/>
  <c r="G202"/>
  <c r="F202"/>
  <c r="G201"/>
  <c r="F201"/>
  <c r="F200" s="1"/>
  <c r="G200"/>
  <c r="G198"/>
  <c r="F198"/>
  <c r="G197"/>
  <c r="F197"/>
  <c r="G195"/>
  <c r="F195"/>
  <c r="G194"/>
  <c r="F194"/>
  <c r="G193"/>
  <c r="F193"/>
  <c r="F192" s="1"/>
  <c r="G192"/>
  <c r="G191"/>
  <c r="F191"/>
  <c r="G190"/>
  <c r="G188"/>
  <c r="F188"/>
  <c r="F187" s="1"/>
  <c r="G187"/>
  <c r="G186" s="1"/>
  <c r="F186"/>
  <c r="G185"/>
  <c r="G184" s="1"/>
  <c r="F185"/>
  <c r="F184"/>
  <c r="G182"/>
  <c r="F182"/>
  <c r="G180"/>
  <c r="F180"/>
  <c r="G179"/>
  <c r="G178" s="1"/>
  <c r="G173" s="1"/>
  <c r="G168" s="1"/>
  <c r="F179"/>
  <c r="F178" s="1"/>
  <c r="F173" s="1"/>
  <c r="F168" s="1"/>
  <c r="F167" s="1"/>
  <c r="F166" s="1"/>
  <c r="G176"/>
  <c r="G175" s="1"/>
  <c r="G174" s="1"/>
  <c r="F176"/>
  <c r="F175" s="1"/>
  <c r="F174" s="1"/>
  <c r="G171"/>
  <c r="F171"/>
  <c r="G170"/>
  <c r="F170"/>
  <c r="G169"/>
  <c r="F169"/>
  <c r="G167"/>
  <c r="G166" s="1"/>
  <c r="G164"/>
  <c r="G163" s="1"/>
  <c r="F164"/>
  <c r="G160"/>
  <c r="F160"/>
  <c r="F159" s="1"/>
  <c r="F158" s="1"/>
  <c r="G159"/>
  <c r="G158" s="1"/>
  <c r="G154"/>
  <c r="F154"/>
  <c r="F153" s="1"/>
  <c r="F152" s="1"/>
  <c r="G153"/>
  <c r="G152" s="1"/>
  <c r="G151"/>
  <c r="G146"/>
  <c r="G145" s="1"/>
  <c r="G144" s="1"/>
  <c r="G143" s="1"/>
  <c r="G142" s="1"/>
  <c r="G141" s="1"/>
  <c r="G134" s="1"/>
  <c r="F146"/>
  <c r="F145" s="1"/>
  <c r="F144" s="1"/>
  <c r="F143" s="1"/>
  <c r="F142" s="1"/>
  <c r="F141" s="1"/>
  <c r="F134" s="1"/>
  <c r="G139"/>
  <c r="F139"/>
  <c r="G138"/>
  <c r="G137" s="1"/>
  <c r="G136" s="1"/>
  <c r="G135" s="1"/>
  <c r="F137"/>
  <c r="F135"/>
  <c r="G132"/>
  <c r="G131" s="1"/>
  <c r="G130" s="1"/>
  <c r="F132"/>
  <c r="F131"/>
  <c r="F130" s="1"/>
  <c r="F129" s="1"/>
  <c r="G129"/>
  <c r="G126"/>
  <c r="F126"/>
  <c r="G124"/>
  <c r="G125" s="1"/>
  <c r="F124"/>
  <c r="F125" s="1"/>
  <c r="G123"/>
  <c r="F123"/>
  <c r="G119"/>
  <c r="F119"/>
  <c r="F118" s="1"/>
  <c r="F117" s="1"/>
  <c r="G118"/>
  <c r="G117"/>
  <c r="G115"/>
  <c r="F115"/>
  <c r="G113"/>
  <c r="G112" s="1"/>
  <c r="F113"/>
  <c r="F112" s="1"/>
  <c r="F111"/>
  <c r="G107"/>
  <c r="G106" s="1"/>
  <c r="F107"/>
  <c r="F106"/>
  <c r="G105"/>
  <c r="G103" s="1"/>
  <c r="G102" s="1"/>
  <c r="G101" s="1"/>
  <c r="F105"/>
  <c r="F103"/>
  <c r="F102" s="1"/>
  <c r="F101" s="1"/>
  <c r="G95"/>
  <c r="F95"/>
  <c r="G94"/>
  <c r="G93" s="1"/>
  <c r="F94"/>
  <c r="F93" s="1"/>
  <c r="G90"/>
  <c r="F90"/>
  <c r="F89" s="1"/>
  <c r="G89"/>
  <c r="G87"/>
  <c r="F87"/>
  <c r="F86" s="1"/>
  <c r="G86"/>
  <c r="G85"/>
  <c r="G82" s="1"/>
  <c r="G81" s="1"/>
  <c r="G80" s="1"/>
  <c r="G79" s="1"/>
  <c r="G78" s="1"/>
  <c r="G77" s="1"/>
  <c r="G76" s="1"/>
  <c r="F85"/>
  <c r="F82" s="1"/>
  <c r="F81"/>
  <c r="F80" s="1"/>
  <c r="F79" s="1"/>
  <c r="F78" s="1"/>
  <c r="F77" s="1"/>
  <c r="F76" s="1"/>
  <c r="G74"/>
  <c r="F74"/>
  <c r="G73"/>
  <c r="F73"/>
  <c r="G72"/>
  <c r="G71" s="1"/>
  <c r="G70" s="1"/>
  <c r="G69" s="1"/>
  <c r="F72"/>
  <c r="F71" s="1"/>
  <c r="F70"/>
  <c r="F69" s="1"/>
  <c r="G67"/>
  <c r="F67"/>
  <c r="F66" s="1"/>
  <c r="G66"/>
  <c r="G65"/>
  <c r="F65"/>
  <c r="G64"/>
  <c r="F64"/>
  <c r="G63"/>
  <c r="F63"/>
  <c r="G62"/>
  <c r="F62"/>
  <c r="G60"/>
  <c r="G59" s="1"/>
  <c r="F60"/>
  <c r="F59" s="1"/>
  <c r="G58"/>
  <c r="G57" s="1"/>
  <c r="F58"/>
  <c r="F57" s="1"/>
  <c r="G53"/>
  <c r="F53"/>
  <c r="G51"/>
  <c r="G50" s="1"/>
  <c r="F51"/>
  <c r="F50"/>
  <c r="G47"/>
  <c r="F47"/>
  <c r="G45"/>
  <c r="F45"/>
  <c r="F44" s="1"/>
  <c r="F43" s="1"/>
  <c r="G44"/>
  <c r="G43" s="1"/>
  <c r="G42"/>
  <c r="G39" s="1"/>
  <c r="G38" s="1"/>
  <c r="G37" s="1"/>
  <c r="G36" s="1"/>
  <c r="G35" s="1"/>
  <c r="G34" s="1"/>
  <c r="G33" s="1"/>
  <c r="F42"/>
  <c r="F39"/>
  <c r="F38" s="1"/>
  <c r="F37" s="1"/>
  <c r="F36" s="1"/>
  <c r="F35" s="1"/>
  <c r="F34" s="1"/>
  <c r="F33" s="1"/>
  <c r="G31"/>
  <c r="F31"/>
  <c r="G30"/>
  <c r="F30"/>
  <c r="F27" s="1"/>
  <c r="G29"/>
  <c r="F29"/>
  <c r="G28"/>
  <c r="F28"/>
  <c r="G27"/>
  <c r="G26"/>
  <c r="F26"/>
  <c r="G23"/>
  <c r="G22" s="1"/>
  <c r="G20" s="1"/>
  <c r="F23"/>
  <c r="F22" s="1"/>
  <c r="G19"/>
  <c r="G18" s="1"/>
  <c r="G17" s="1"/>
  <c r="G16" s="1"/>
  <c r="F286" i="23"/>
  <c r="F285" s="1"/>
  <c r="F284" s="1"/>
  <c r="F283" s="1"/>
  <c r="F282" s="1"/>
  <c r="F281" s="1"/>
  <c r="D43" i="19" s="1"/>
  <c r="D44" s="1"/>
  <c r="F280" i="23"/>
  <c r="F279" s="1"/>
  <c r="F278" s="1"/>
  <c r="F277" s="1"/>
  <c r="F276" s="1"/>
  <c r="F275" s="1"/>
  <c r="F274" s="1"/>
  <c r="F273" s="1"/>
  <c r="D41" i="19" s="1"/>
  <c r="D42" s="1"/>
  <c r="F270" i="23"/>
  <c r="F269" s="1"/>
  <c r="F263"/>
  <c r="F262"/>
  <c r="F261" s="1"/>
  <c r="F259"/>
  <c r="F258" s="1"/>
  <c r="F257" s="1"/>
  <c r="F256"/>
  <c r="F255"/>
  <c r="F252"/>
  <c r="F251"/>
  <c r="F250"/>
  <c r="F247"/>
  <c r="F245"/>
  <c r="F234"/>
  <c r="F233" s="1"/>
  <c r="F232" s="1"/>
  <c r="F231" s="1"/>
  <c r="F230" s="1"/>
  <c r="F226"/>
  <c r="F225"/>
  <c r="F224"/>
  <c r="F222"/>
  <c r="F221"/>
  <c r="F220"/>
  <c r="F217"/>
  <c r="F216"/>
  <c r="F214"/>
  <c r="F213"/>
  <c r="F212"/>
  <c r="H31" i="27" s="1"/>
  <c r="H30" s="1"/>
  <c r="F207" i="23"/>
  <c r="F205"/>
  <c r="F204"/>
  <c r="F203" s="1"/>
  <c r="F202" s="1"/>
  <c r="F201" s="1"/>
  <c r="F196"/>
  <c r="F195" s="1"/>
  <c r="F194" s="1"/>
  <c r="F193" s="1"/>
  <c r="F191"/>
  <c r="F190" s="1"/>
  <c r="F189" s="1"/>
  <c r="F186"/>
  <c r="F185"/>
  <c r="F184"/>
  <c r="F179"/>
  <c r="F175"/>
  <c r="F173"/>
  <c r="F169"/>
  <c r="F168"/>
  <c r="F167" s="1"/>
  <c r="F166" s="1"/>
  <c r="F162"/>
  <c r="F161" s="1"/>
  <c r="F160" s="1"/>
  <c r="F159" s="1"/>
  <c r="F158" s="1"/>
  <c r="F157" s="1"/>
  <c r="F156" s="1"/>
  <c r="F154"/>
  <c r="F153" s="1"/>
  <c r="F152" s="1"/>
  <c r="F151" s="1"/>
  <c r="H24" i="27" s="1"/>
  <c r="H23" s="1"/>
  <c r="F148" i="23"/>
  <c r="F147" s="1"/>
  <c r="F146" s="1"/>
  <c r="F145" s="1"/>
  <c r="F144" s="1"/>
  <c r="F141"/>
  <c r="F140"/>
  <c r="F139"/>
  <c r="F138"/>
  <c r="F134"/>
  <c r="F133" s="1"/>
  <c r="F131"/>
  <c r="F130" s="1"/>
  <c r="F129" s="1"/>
  <c r="F128"/>
  <c r="F127"/>
  <c r="F126" s="1"/>
  <c r="F125" s="1"/>
  <c r="F124" s="1"/>
  <c r="F123" s="1"/>
  <c r="F119"/>
  <c r="F118" s="1"/>
  <c r="F116"/>
  <c r="F117" s="1"/>
  <c r="F115" s="1"/>
  <c r="F114" s="1"/>
  <c r="F113" s="1"/>
  <c r="F112" s="1"/>
  <c r="F111" s="1"/>
  <c r="F107"/>
  <c r="F106"/>
  <c r="F103"/>
  <c r="F102"/>
  <c r="F100"/>
  <c r="F99" s="1"/>
  <c r="F98"/>
  <c r="F97" s="1"/>
  <c r="F96" s="1"/>
  <c r="F95"/>
  <c r="F93"/>
  <c r="F92" s="1"/>
  <c r="F91" s="1"/>
  <c r="F84"/>
  <c r="F83"/>
  <c r="F82" s="1"/>
  <c r="F81" s="1"/>
  <c r="F80" s="1"/>
  <c r="F79" s="1"/>
  <c r="F77"/>
  <c r="F76" s="1"/>
  <c r="F75"/>
  <c r="F74"/>
  <c r="F73"/>
  <c r="F72"/>
  <c r="F70"/>
  <c r="F69" s="1"/>
  <c r="F68" s="1"/>
  <c r="F67" s="1"/>
  <c r="F66"/>
  <c r="F63" s="1"/>
  <c r="F60" s="1"/>
  <c r="F64"/>
  <c r="F61"/>
  <c r="F59"/>
  <c r="F57" s="1"/>
  <c r="F56"/>
  <c r="F55"/>
  <c r="F52"/>
  <c r="F50"/>
  <c r="F41"/>
  <c r="F40"/>
  <c r="F39"/>
  <c r="F38" s="1"/>
  <c r="F37" s="1"/>
  <c r="F36" s="1"/>
  <c r="F35" s="1"/>
  <c r="F34" s="1"/>
  <c r="F33" s="1"/>
  <c r="D16" i="19" s="1"/>
  <c r="F32" i="23"/>
  <c r="F31"/>
  <c r="F30" s="1"/>
  <c r="F29" s="1"/>
  <c r="E41" i="42"/>
  <c r="D41"/>
  <c r="E40"/>
  <c r="D40"/>
  <c r="E39"/>
  <c r="D39"/>
  <c r="E38"/>
  <c r="D38"/>
  <c r="E37"/>
  <c r="D37"/>
  <c r="E36"/>
  <c r="D36"/>
  <c r="E35"/>
  <c r="D35"/>
  <c r="E34"/>
  <c r="D34"/>
  <c r="E32"/>
  <c r="D32"/>
  <c r="E30"/>
  <c r="D30"/>
  <c r="E29"/>
  <c r="D29"/>
  <c r="E28"/>
  <c r="D28"/>
  <c r="E27"/>
  <c r="D27"/>
  <c r="E24"/>
  <c r="D24"/>
  <c r="E23"/>
  <c r="D23"/>
  <c r="E22"/>
  <c r="D22"/>
  <c r="E21"/>
  <c r="D21"/>
  <c r="E19"/>
  <c r="E20" s="1"/>
  <c r="D19"/>
  <c r="D20" s="1"/>
  <c r="E17"/>
  <c r="E43" s="1"/>
  <c r="D17"/>
  <c r="D18" s="1"/>
  <c r="E16"/>
  <c r="D16"/>
  <c r="E15"/>
  <c r="D15"/>
  <c r="D14"/>
  <c r="E13"/>
  <c r="D13"/>
  <c r="E11"/>
  <c r="D11"/>
  <c r="E10"/>
  <c r="D10"/>
  <c r="D43" s="1"/>
  <c r="D36" i="19"/>
  <c r="D35"/>
  <c r="D33"/>
  <c r="D19"/>
  <c r="D18"/>
  <c r="F143" i="23" l="1"/>
  <c r="H22" i="27" s="1"/>
  <c r="H21" s="1"/>
  <c r="F137" i="23"/>
  <c r="D26" i="19" s="1"/>
  <c r="F210" i="23"/>
  <c r="F49"/>
  <c r="F48" s="1"/>
  <c r="F54"/>
  <c r="F53" s="1"/>
  <c r="F150"/>
  <c r="F149" s="1"/>
  <c r="F188"/>
  <c r="F183" s="1"/>
  <c r="F182" s="1"/>
  <c r="F181" s="1"/>
  <c r="F209"/>
  <c r="D32" i="19" s="1"/>
  <c r="F211" i="23"/>
  <c r="F219"/>
  <c r="D34" i="19" s="1"/>
  <c r="F244" i="23"/>
  <c r="F243" s="1"/>
  <c r="H32" i="27"/>
  <c r="D10" i="38"/>
  <c r="H27" i="27"/>
  <c r="F27" i="23"/>
  <c r="F26" s="1"/>
  <c r="F25" s="1"/>
  <c r="F24" s="1"/>
  <c r="F28"/>
  <c r="G98" i="40"/>
  <c r="G97" s="1"/>
  <c r="G100"/>
  <c r="G99" s="1"/>
  <c r="F121"/>
  <c r="G128"/>
  <c r="G122"/>
  <c r="G121" s="1"/>
  <c r="G229"/>
  <c r="G226"/>
  <c r="G225" s="1"/>
  <c r="G224" s="1"/>
  <c r="G223" s="1"/>
  <c r="G222" s="1"/>
  <c r="G221" s="1"/>
  <c r="G210" s="1"/>
  <c r="G209" s="1"/>
  <c r="F246"/>
  <c r="F245" s="1"/>
  <c r="F244" s="1"/>
  <c r="F243"/>
  <c r="H20" i="27"/>
  <c r="H19" s="1"/>
  <c r="F122" i="23"/>
  <c r="F254"/>
  <c r="F253" s="1"/>
  <c r="G21" i="40"/>
  <c r="F128"/>
  <c r="F122"/>
  <c r="F265" i="23"/>
  <c r="D39" i="19" s="1"/>
  <c r="D40" s="1"/>
  <c r="F268" i="23"/>
  <c r="F267" s="1"/>
  <c r="F266" s="1"/>
  <c r="F21" i="40"/>
  <c r="F20"/>
  <c r="F19" s="1"/>
  <c r="F18" s="1"/>
  <c r="F17" s="1"/>
  <c r="F16" s="1"/>
  <c r="F100"/>
  <c r="F99" s="1"/>
  <c r="F98"/>
  <c r="F97" s="1"/>
  <c r="G110"/>
  <c r="G109" s="1"/>
  <c r="G111"/>
  <c r="F163"/>
  <c r="F162"/>
  <c r="F157" s="1"/>
  <c r="F150" s="1"/>
  <c r="F149" s="1"/>
  <c r="F148" s="1"/>
  <c r="G246"/>
  <c r="G245" s="1"/>
  <c r="G244" s="1"/>
  <c r="G243"/>
  <c r="C10" i="43"/>
  <c r="E18" i="42"/>
  <c r="F90" i="23"/>
  <c r="F89" s="1"/>
  <c r="F88" s="1"/>
  <c r="F87" s="1"/>
  <c r="F86" s="1"/>
  <c r="D20" i="19" s="1"/>
  <c r="F110" i="23"/>
  <c r="F109" s="1"/>
  <c r="D21" i="19" s="1"/>
  <c r="D22" s="1"/>
  <c r="H26" i="27"/>
  <c r="H25" s="1"/>
  <c r="F165" i="23"/>
  <c r="F164" s="1"/>
  <c r="F249"/>
  <c r="F248" s="1"/>
  <c r="C10" i="38"/>
  <c r="E12"/>
  <c r="F190" i="40"/>
  <c r="G162"/>
  <c r="G157" s="1"/>
  <c r="G150" s="1"/>
  <c r="G149" s="1"/>
  <c r="G148" s="1"/>
  <c r="F110"/>
  <c r="F109" s="1"/>
  <c r="D18" i="43"/>
  <c r="D15" s="1"/>
  <c r="D14" s="1"/>
  <c r="D13"/>
  <c r="D12" s="1"/>
  <c r="D11" s="1"/>
  <c r="E12" i="44"/>
  <c r="C10"/>
  <c r="I26" i="34"/>
  <c r="F136" i="23" l="1"/>
  <c r="D25" i="19" s="1"/>
  <c r="D27"/>
  <c r="F242" i="23"/>
  <c r="F241" s="1"/>
  <c r="F240" s="1"/>
  <c r="F239" s="1"/>
  <c r="F229" s="1"/>
  <c r="F228" s="1"/>
  <c r="D37" i="19" s="1"/>
  <c r="F47" i="23"/>
  <c r="F46" s="1"/>
  <c r="F45" s="1"/>
  <c r="F44" s="1"/>
  <c r="F43" s="1"/>
  <c r="D17" i="19" s="1"/>
  <c r="H35" i="27"/>
  <c r="D38" i="19"/>
  <c r="G15" i="40"/>
  <c r="E10" i="44"/>
  <c r="B11" i="45"/>
  <c r="D10" i="43"/>
  <c r="F121" i="23"/>
  <c r="D23" i="19" s="1"/>
  <c r="D24"/>
  <c r="F15" i="40"/>
  <c r="E10" i="38"/>
  <c r="B10" i="39"/>
  <c r="F163" i="23"/>
  <c r="D28" i="19" s="1"/>
  <c r="D31"/>
  <c r="D15"/>
  <c r="F23" i="23"/>
  <c r="F22" l="1"/>
  <c r="C37" i="13" s="1"/>
  <c r="D14" i="19"/>
  <c r="D45" s="1"/>
  <c r="E10" i="39"/>
  <c r="B8"/>
  <c r="E11" i="45"/>
  <c r="B9"/>
  <c r="F10" i="39" l="1"/>
  <c r="E8"/>
  <c r="F11" i="45"/>
  <c r="E9"/>
  <c r="C33" i="13"/>
  <c r="C32" s="1"/>
  <c r="C31" s="1"/>
  <c r="C30" s="1"/>
  <c r="C36"/>
  <c r="C35" s="1"/>
  <c r="C34" s="1"/>
  <c r="I11" i="45" l="1"/>
  <c r="I9" s="1"/>
  <c r="F9"/>
  <c r="I10" i="39"/>
  <c r="I8" s="1"/>
  <c r="F8"/>
</calcChain>
</file>

<file path=xl/comments1.xml><?xml version="1.0" encoding="utf-8"?>
<comments xmlns="http://schemas.openxmlformats.org/spreadsheetml/2006/main">
  <authors>
    <author>Пользователь</author>
  </authors>
  <commentList>
    <comment ref="B13" authorId="0">
      <text>
        <r>
          <rPr>
            <b/>
            <sz val="9"/>
            <rFont val="Tahoma"/>
            <charset val="204"/>
          </rPr>
          <t xml:space="preserve">1480 долг 2021 года + 1550 долг 2022 года и - оплата  долга в 2023 1010
</t>
        </r>
        <r>
          <rPr>
            <sz val="9"/>
            <rFont val="Tahoma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Пользователь</author>
  </authors>
  <commentList>
    <comment ref="B13" authorId="0">
      <text>
        <r>
          <rPr>
            <b/>
            <sz val="9"/>
            <rFont val="Tahoma"/>
            <charset val="204"/>
          </rPr>
          <t xml:space="preserve">1480 долг 2021 года + 1550 долг 2022 года и - оплата  долга в 2023 1010
</t>
        </r>
        <r>
          <rPr>
            <sz val="9"/>
            <rFont val="Tahoma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<sst xmlns="http://schemas.openxmlformats.org/spreadsheetml/2006/main" count="2592" uniqueCount="571">
  <si>
    <t>НА 2025 ГОД</t>
  </si>
  <si>
    <t>Наименование</t>
  </si>
  <si>
    <t>Сумма, тыс.руб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</si>
  <si>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</si>
  <si>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</si>
  <si>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</si>
  <si>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</si>
  <si>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</si>
  <si>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</si>
  <si>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</si>
  <si>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</si>
  <si>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</si>
  <si>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</si>
  <si>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</si>
  <si>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</si>
  <si>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ШТРАФЫ, САНКЦИИ, ВОЗМЕЩЕНИЕ УЩЕРБА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</si>
  <si>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</si>
  <si>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</si>
  <si>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</si>
  <si>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</si>
  <si>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</si>
  <si>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</si>
  <si>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(работ)</t>
  </si>
  <si>
    <t>Прочие доходы от оказания платных услуг (работ)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</si>
  <si>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</si>
  <si>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</si>
  <si>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сельских поселений</t>
  </si>
  <si>
    <t>Административные штрафы, установленные законами субъектов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</si>
  <si>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</si>
  <si>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</si>
  <si>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</si>
  <si>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</si>
  <si>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</si>
  <si>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</si>
  <si>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</si>
  <si>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</si>
  <si>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Прочие субсидии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</si>
  <si>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</si>
  <si>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</si>
  <si>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</si>
  <si>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</si>
  <si>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</si>
  <si>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</si>
  <si>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</si>
  <si>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</si>
  <si>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</si>
  <si>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ПРОЧИЕ БЕЗВОЗМЕЗДНЫЕ ПОСТУПЛЕНИЯ</t>
  </si>
  <si>
    <t>Прочие безвозмездные поступления в бюджеты сельских поселений</t>
  </si>
  <si>
    <t>Приложение № 2</t>
  </si>
  <si>
    <t>РАСПРЕДЕЛЕНИЕ БЮДЖЕТНЫХ АССИГНОВАНИЙ</t>
  </si>
  <si>
    <t xml:space="preserve">ПО РАЗДЕЛАМ И ПОДРАЗДЕЛАМ КЛАССИФИКАЦИИ РАСХОДОВ БЮДЖЕТА ОЕКСКОГО МУНИЦИПАЛЬНОГО ОБРАЗОВАНИЯ </t>
  </si>
  <si>
    <t>тыс.руб</t>
  </si>
  <si>
    <t>Функциональная статья</t>
  </si>
  <si>
    <t>РЗ</t>
  </si>
  <si>
    <t>ПР</t>
  </si>
  <si>
    <t>Сумма</t>
  </si>
  <si>
    <t>ОБЩЕГОСУДАРСТВЕННЫЕ ВОПРОСЫ</t>
  </si>
  <si>
    <t>01</t>
  </si>
  <si>
    <t xml:space="preserve"> </t>
  </si>
  <si>
    <t xml:space="preserve">Функционирование высшего должностного лица субъекта Российской Федерации и муниципального образования
</t>
  </si>
  <si>
    <t>02</t>
  </si>
  <si>
    <t>Функционирование законодательных (представительных) органов государственной власти субъектов Российской Федерации и органов местного самоуправления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</si>
  <si>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</si>
  <si>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</si>
  <si>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</si>
  <si>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</si>
  <si>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</si>
  <si>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</si>
  <si>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</si>
  <si>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</si>
  <si>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</si>
  <si>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</si>
  <si>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</si>
  <si>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</si>
  <si>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</si>
  <si>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</si>
  <si>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НАЦИОНАЛЬНАЯ ЭКОНОМИКА</t>
  </si>
  <si>
    <t xml:space="preserve">Дорожное хозяйство (дорожные фонды)
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</si>
  <si>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</si>
  <si>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</si>
  <si>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</si>
  <si>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</si>
  <si>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</si>
  <si>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</si>
  <si>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</si>
  <si>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</si>
  <si>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</si>
  <si>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06</t>
  </si>
  <si>
    <t>Другие вопросы в области охраны окружающей среды</t>
  </si>
  <si>
    <t>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</si>
  <si>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</si>
  <si>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</si>
  <si>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КУЛЬТУРА, КИНЕМАТОГРАФИЯ</t>
  </si>
  <si>
    <t>08</t>
  </si>
  <si>
    <t>Культура</t>
  </si>
  <si>
    <t>СОЦИАЛЬНАЯ ПОЛИТИКА</t>
  </si>
  <si>
    <t xml:space="preserve">Пенсионное обеспечение 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</si>
  <si>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</si>
  <si>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</si>
  <si>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 xml:space="preserve">МЕЖБЮДЖЕТНЫЕ ТРАНСФЕРТЫ ОБЩЕГО ХАРАКТЕРА БЮДЖЕТАМ БЮДЖЕТНОЙ СИСТЕМЫ РОССИЙСКОЙ ФЕДЕРАЦИИ
</t>
  </si>
  <si>
    <t>14</t>
  </si>
  <si>
    <t xml:space="preserve">Прочие межбюджетные трансферты общего характера
</t>
  </si>
  <si>
    <t>ИТОГО РАСХОДОВ</t>
  </si>
  <si>
    <t>Приложение № 4</t>
  </si>
  <si>
    <t>к решению Думы Оекского муниципального образования</t>
  </si>
  <si>
    <t>от "____" ____________ 20___ г.  № ________</t>
  </si>
  <si>
    <t xml:space="preserve">ПО РАЗДЕЛАМ И ПОДРАЗДЕЛАМ КЛАССИФИКАЦИИ РАСХОДОВ БЮДЖЕТОВ </t>
  </si>
  <si>
    <t>НА ПЛАНОВЫЙ ПЕРИОД 2026 И 2027 ГОДОВ</t>
  </si>
  <si>
    <t>Сумма на 2026 год</t>
  </si>
  <si>
    <t>Сумма на 2027 год</t>
  </si>
  <si>
    <t>Функционирование высшего должностного лица субъекта Российской Федерации и муниципального образования</t>
  </si>
  <si>
    <t>НАЦИОНАЛЬНАЯ БЕЗОПАСНОСТЬ И ПРАВОХРАНИТЕЛЬНАЯ ДЕЯТЕЛЬНОСТЬ</t>
  </si>
  <si>
    <t>Дорожное хозяйство (дорожные фонды)</t>
  </si>
  <si>
    <t>Прочие межбюджетные трансферты общего характера</t>
  </si>
  <si>
    <t>Условно утвержденные расходы</t>
  </si>
  <si>
    <t xml:space="preserve">                                                                                    Приложение № 5</t>
  </si>
  <si>
    <t xml:space="preserve">                                                                                       к решению  Думы Оёкского МО</t>
  </si>
  <si>
    <t xml:space="preserve">                                                                                          "Об изменениях в бюджете на 2006 г."</t>
  </si>
  <si>
    <t xml:space="preserve">от _________ №________ </t>
  </si>
  <si>
    <t>Приложение № 3</t>
  </si>
  <si>
    <t>ВЕДОМСТВЕННАЯ СТРУКТУРА РАСХОДОВ БЮДЖЕТА ОЕКСКОГО МУНИЦИПАЛЬНОГО ОБРАЗОВАНИЯ НА 2025 ГОД</t>
  </si>
  <si>
    <t>(ПО ГЛАВНЫМ РАСПОРЯДИТЕЛЯМ СРЕДСТВ БЮДЖЕТА, РАЗДЕЛАМ, ПОДРАЗДЕЛАМ, ЦЕЛЕВЫМ СТАТЬЯМ (ГОСУДАРСТВЕННЫМ ПРОГРАММАМ И НЕПРОГРАММНЫМ НАПРАВЛЕНИЯМ ДЕЯТЕЛЬНОСТИ), ГРУППАМ ВИДОВ РАСХОДОВ КЛАССИФИКАЦИИ РАСХОДОВ БЮДЖЕТОВ)</t>
  </si>
  <si>
    <t>КФСР</t>
  </si>
  <si>
    <t>КЦСР</t>
  </si>
  <si>
    <t>КВР</t>
  </si>
  <si>
    <t>Сумма на год</t>
  </si>
  <si>
    <t>АДМИНИСТРАЦИЯ ОЕКСКОГО МУНИЦИПАЛЬНОГО ОБРАЗОВАНИЯ</t>
  </si>
  <si>
    <t>0100</t>
  </si>
  <si>
    <t>0102</t>
  </si>
  <si>
    <t>Непрограммные расходы органов местного самоуправления</t>
  </si>
  <si>
    <t>9100000000</t>
  </si>
  <si>
    <t>Непрограммные расходы органов местного самоуправления за счет средств местного бюджета</t>
  </si>
  <si>
    <t>9110000000</t>
  </si>
  <si>
    <t>Осуществление органами местного самоуправления полномочий местного значения поселения</t>
  </si>
  <si>
    <t>9110060000</t>
  </si>
  <si>
    <t>Обеспечение деятельности в сфере установленных функций</t>
  </si>
  <si>
    <t>9110060001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</si>
  <si>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</si>
  <si>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</si>
  <si>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</si>
  <si>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</si>
  <si>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</si>
  <si>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</si>
  <si>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</si>
  <si>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</si>
  <si>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</si>
  <si>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</si>
  <si>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9100000001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</si>
  <si>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</si>
  <si>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</si>
  <si>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</si>
  <si>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0104</t>
  </si>
  <si>
    <t>240</t>
  </si>
  <si>
    <t>Прочая закупка товаров, работ и услуг</t>
  </si>
  <si>
    <t>244</t>
  </si>
  <si>
    <t>Иные бюджетные ассигнования</t>
  </si>
  <si>
    <t>800</t>
  </si>
  <si>
    <t>Уплата налогов, сборов и иных платежей</t>
  </si>
  <si>
    <t>850</t>
  </si>
  <si>
    <t>Уплата иных платежей</t>
  </si>
  <si>
    <t>853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</si>
  <si>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</si>
  <si>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</si>
  <si>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энергетических ресурсов</t>
  </si>
  <si>
    <t>247</t>
  </si>
  <si>
    <t>Социальное обеспечение и иные выплаты населению</t>
  </si>
  <si>
    <t>726</t>
  </si>
  <si>
    <t>300</t>
  </si>
  <si>
    <t>Премии и гранты</t>
  </si>
  <si>
    <t>350</t>
  </si>
  <si>
    <t>Иные выплаты населению</t>
  </si>
  <si>
    <t>360</t>
  </si>
  <si>
    <t>Исполнение судебных актов</t>
  </si>
  <si>
    <t>830</t>
  </si>
  <si>
    <t>Исполнение судебных актов РФ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</si>
  <si>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831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</si>
  <si>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</si>
  <si>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</si>
  <si>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</si>
  <si>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</si>
  <si>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Непрограммные расходы органов местного самоуправления за счет средств областного бюджета</t>
  </si>
  <si>
    <t>9120000000</t>
  </si>
  <si>
    <t>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</si>
  <si>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9120073150</t>
  </si>
  <si>
    <t>0107</t>
  </si>
  <si>
    <t>Проведение выборов и референдумов</t>
  </si>
  <si>
    <t>9110060003</t>
  </si>
  <si>
    <t>000</t>
  </si>
  <si>
    <t>Специальные расходы</t>
  </si>
  <si>
    <t>880</t>
  </si>
  <si>
    <t>0111</t>
  </si>
  <si>
    <t>Резервный фонд администрации муниципального образования</t>
  </si>
  <si>
    <t>9110060004</t>
  </si>
  <si>
    <t>Резервные средства</t>
  </si>
  <si>
    <t>870</t>
  </si>
  <si>
    <t xml:space="preserve">Другие общегосударственные вопросы
</t>
  </si>
  <si>
    <t>0113</t>
  </si>
  <si>
    <t>Обеспечение деятельности в сфере установленных функций бюджетных, автономных и казенных учреждений</t>
  </si>
  <si>
    <t>9110060002</t>
  </si>
  <si>
    <t>Расходы на выплаты персоналу казенных учреждений</t>
  </si>
  <si>
    <t>110</t>
  </si>
  <si>
    <t>Фонд оплаты труда учреждений</t>
  </si>
  <si>
    <t>111</t>
  </si>
  <si>
    <t xml:space="preserve">Иные выплаты персоналу учреждений, за исключением фонда оплаты труда
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</si>
  <si>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</si>
  <si>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</si>
  <si>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</si>
  <si>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Строительство, реконструкция, капитальный ремонт в сфере установленных функций</t>
  </si>
  <si>
    <t>9110060008</t>
  </si>
  <si>
    <t xml:space="preserve">Прочая закупка товаров, работ и услуг </t>
  </si>
  <si>
    <t>Иные мероприятия в сфере установленных функций</t>
  </si>
  <si>
    <t>9110060011</t>
  </si>
  <si>
    <t>0200</t>
  </si>
  <si>
    <t>0203</t>
  </si>
  <si>
    <t>Непрограммные расходы органов местного самоуправления за счет средств федерального бюджета</t>
  </si>
  <si>
    <t>9130000000</t>
  </si>
  <si>
    <t>Осуществление первичного воинского учета на территориях, где отсутствуют военные комиссариаты</t>
  </si>
  <si>
    <t>9130051180</t>
  </si>
  <si>
    <t>0300</t>
  </si>
  <si>
    <t>0310</t>
  </si>
  <si>
    <t>Программные расходы</t>
  </si>
  <si>
    <t>2000000000</t>
  </si>
  <si>
    <t>Муниципальная программа "Пожарная безопасность и защита населения и территории Оекского муниципального образования от чрезвычайных ситуаций" на 2024-2028 годы</t>
  </si>
  <si>
    <t>2140099000</t>
  </si>
  <si>
    <t>Приобретение материальных и нематериальных активов в сфере установленных функций</t>
  </si>
  <si>
    <t>2140099015</t>
  </si>
  <si>
    <t>Реализация мероприятий перечня проектов народных инициатив  за счет средств областного и местного бюджета</t>
  </si>
  <si>
    <t>91400S2370</t>
  </si>
  <si>
    <t>0400</t>
  </si>
  <si>
    <t>0409</t>
  </si>
  <si>
    <t>Закупка товаров, работ  и услуг для обеспечения государственных (муниципальных) нужд</t>
  </si>
  <si>
    <t>Муниципальная программа «Развитие дорожного хозяйства на территории Оекского муниципального образования" на 2025-2027 годы</t>
  </si>
  <si>
    <t>2010099000</t>
  </si>
  <si>
    <t>2010099020</t>
  </si>
  <si>
    <t>0412</t>
  </si>
  <si>
    <t>Муниципальная программа "Территориальное развитие Оекского муниципального образования на 2025-2027годы"</t>
  </si>
  <si>
    <t>2210000000</t>
  </si>
  <si>
    <t>Мероприятия, связанные с территориальным развитием муниципального образования</t>
  </si>
  <si>
    <t>2210099019</t>
  </si>
  <si>
    <t>0500</t>
  </si>
  <si>
    <t>0503</t>
  </si>
  <si>
    <t>Муниципальная программа "Уличное освещение Оекского муниципального образования на 2023-2025 годы"</t>
  </si>
  <si>
    <t>2270000000</t>
  </si>
  <si>
    <t>Мероприятия по организации и содержанию уличного освещения</t>
  </si>
  <si>
    <t>2270099030</t>
  </si>
  <si>
    <t>Муниципальная программа "Формирование современной городской среды на территории Оекского муниципального образования на 2018-2025 годы"</t>
  </si>
  <si>
    <t>2280000000</t>
  </si>
  <si>
    <t>Мероприятия по формированию современной городской среды</t>
  </si>
  <si>
    <t>2280099033</t>
  </si>
  <si>
    <t xml:space="preserve">Мероприятия по формированию современной городской среды </t>
  </si>
  <si>
    <t>228F255551</t>
  </si>
  <si>
    <t>Осуществление мероприятий по отлову и содержанию безнадзорных животных, обитающих на территории поселения</t>
  </si>
  <si>
    <t>9110060022</t>
  </si>
  <si>
    <t>Мероприятия в области жилищно-коммунального хозяйства</t>
  </si>
  <si>
    <t>9110060100</t>
  </si>
  <si>
    <t>Организация и содержание мест захоронения</t>
  </si>
  <si>
    <t>9110060104</t>
  </si>
  <si>
    <t>Прочие мероприятия по благоустройству поселений</t>
  </si>
  <si>
    <t>9110060105</t>
  </si>
  <si>
    <t>Реализация проектов по благоустройству общественных пространств на сельских территориях в рамках обеспечения комплексного развития сельских территорий</t>
  </si>
  <si>
    <t>91400L5762</t>
  </si>
  <si>
    <t>91400S5762</t>
  </si>
  <si>
    <t>0600</t>
  </si>
  <si>
    <t>0605</t>
  </si>
  <si>
    <t>Муниципальная программа "Обращение с твердыми коммунальными отходами на территории Оекского муниципального образования на 2024-2026 годы"</t>
  </si>
  <si>
    <t>2130000000</t>
  </si>
  <si>
    <t>Реализация программ по созданию мест (площадок) накопления твердых коммунальных отходов</t>
  </si>
  <si>
    <t>2130099020</t>
  </si>
  <si>
    <t>21300S2971</t>
  </si>
  <si>
    <t>Государственная поддержка закупки контейнеров для раздельного накопления твердых коммунальных отходов</t>
  </si>
  <si>
    <t>213G252690</t>
  </si>
  <si>
    <t>0700</t>
  </si>
  <si>
    <t>0704</t>
  </si>
  <si>
    <t xml:space="preserve">9110060011 </t>
  </si>
  <si>
    <t>0705</t>
  </si>
  <si>
    <t>КУЛЬТУРА,КИНЕМАТОГРАФИЯ</t>
  </si>
  <si>
    <t>0800</t>
  </si>
  <si>
    <t>КУЛЬТУРА</t>
  </si>
  <si>
    <t>0801</t>
  </si>
  <si>
    <t>Реализация муниципальной программы «Развитие культуры на территории Оекского муниципального образования» на 2019 - 2025 годы</t>
  </si>
  <si>
    <t>2050000000</t>
  </si>
  <si>
    <t>Капитальный ремонт объектов муниципальной собственности в сфере культуры</t>
  </si>
  <si>
    <t>2050062120</t>
  </si>
  <si>
    <t>Закупка товаров, работ, услуг в целях капитального ремонта государственного (муниципального) имущества</t>
  </si>
  <si>
    <t>243</t>
  </si>
  <si>
    <t>Государственная поддержка лучших работников сельских учреждений культуры</t>
  </si>
  <si>
    <t>205А255196</t>
  </si>
  <si>
    <t xml:space="preserve">Взносы по обязательному социальному страхованию на выплаты по оплате труда работников и иные выплаты работникам учреждений
</t>
  </si>
  <si>
    <t xml:space="preserve"> Закупка товаров, работ, услуг в целях капитального ремонта государственного (муниципального) имущества</t>
  </si>
  <si>
    <t>Мероприятия по созданию условий для показа национальных фильмов</t>
  </si>
  <si>
    <t>9110060110</t>
  </si>
  <si>
    <t>1000</t>
  </si>
  <si>
    <t>1001</t>
  </si>
  <si>
    <t>Доплаты к пенсиям муниципальных служащих</t>
  </si>
  <si>
    <t>9110060018</t>
  </si>
  <si>
    <t>Иные пенсии, социальные доплаты к пенсиям</t>
  </si>
  <si>
    <t>312</t>
  </si>
  <si>
    <t>1300</t>
  </si>
  <si>
    <t>1301</t>
  </si>
  <si>
    <t>Обслуживание муниципального долга</t>
  </si>
  <si>
    <t>9110060019</t>
  </si>
  <si>
    <t>Обслуживание государственного (муниципального) долга</t>
  </si>
  <si>
    <t>700</t>
  </si>
  <si>
    <t>730</t>
  </si>
  <si>
    <t>1400</t>
  </si>
  <si>
    <t>1403</t>
  </si>
  <si>
    <t>9110060020</t>
  </si>
  <si>
    <t>Межбюджетные трансферты</t>
  </si>
  <si>
    <t>500</t>
  </si>
  <si>
    <t>540</t>
  </si>
  <si>
    <t>Приложение № 6</t>
  </si>
  <si>
    <t>ВЕДОМСТВЕННАЯ СТРУКТУРА РАСХОДОВ БЮДЖЕТА ОЕКСКОГО МУНИЦИПАЛЬНОГО ОБРАЗОВАНИЯ  НА ПЛАНОВЫЙ ПЕРИОД 2026 И 2027 ГОДОВ</t>
  </si>
  <si>
    <t xml:space="preserve"> (ПО ГЛАВНЫМ РАСПОРЯДИТЕЛЯМ СРЕДСТВ БЮДЖЕТА, РАЗДЕЛАМ, ПОДРАЗДЕЛАМ, ЦЕЛЕВЫМ СТАТЬЯМ (ГОСУДАРСТВЕННЫМ ПРОГРАММАМ И НЕПРОГРАММНЫМ НАПРАВЛЕНИЯМ ДЕЯТЕЛЬНОСТИ), ГРУППАМ ВИДОВ РАСХОДОВ КЛАССИФИКАЦИИ РАСХОДОВ БЮДЖЕТОВ)</t>
  </si>
  <si>
    <t>КВСР</t>
  </si>
  <si>
    <t>Муниципальная программа «Развитие дорожного хозяйства на территории Оекского муниципального образования на 2022-2024 годы"</t>
  </si>
  <si>
    <t>Муниципальная программа "Территориальное развитие Оекского муниципального образования на 2023-2025 годы"</t>
  </si>
  <si>
    <t>Субсидия из областного бюджета местным бюджетам в целях софинансирования расходных обязательств на поддержку местных инициатив граждан, проживающих в сельской местности</t>
  </si>
  <si>
    <t>91400S2870</t>
  </si>
  <si>
    <t>Государственная поддержка отрасли культуры (поддержка лучших работников сельских учреждений культуры)</t>
  </si>
  <si>
    <t>205А255195</t>
  </si>
  <si>
    <t xml:space="preserve"> ИСТОЧНИКИ  ВНУТРЕННЕГО ФИНАНСИРОВАНИЯ ДЕФИЦИТА БЮДЖЕТА ОЕКСКОГО МУНИЦИПАЛЬНОГО ОБРАЗОВАНИЯ НА 2025 ГОД</t>
  </si>
  <si>
    <t>Наименование показателей</t>
  </si>
  <si>
    <t>Код источников  финансирования</t>
  </si>
  <si>
    <t>в том числе:</t>
  </si>
  <si>
    <t>Х</t>
  </si>
  <si>
    <t>источники внутреннего финансирования бюджета</t>
  </si>
  <si>
    <t>из них:</t>
  </si>
  <si>
    <t>Кредиты кредитных организаций в валюте Российской Федерации</t>
  </si>
  <si>
    <t>72601020000000000000</t>
  </si>
  <si>
    <t>Привлечение кредитов от кредитных организаций в валюте Российской Федерации</t>
  </si>
  <si>
    <t>72601020000000000700</t>
  </si>
  <si>
    <t>Привлечение кредитов от кредитных организаций бюджетами сельских поселений в валюте Российской Федерации</t>
  </si>
  <si>
    <t>72601020000100000710</t>
  </si>
  <si>
    <t>Бюджетные кредиты из других бюджетов бюджетной системы Российской Федерации</t>
  </si>
  <si>
    <t>72601030000000000000</t>
  </si>
  <si>
    <t>Бюджетные кредиты из других бюджетов бюджетной системы Российской Федерации в валюте Российской Федерации</t>
  </si>
  <si>
    <t>72601030100000000000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</si>
  <si>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</si>
  <si>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72601030100000000700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</si>
  <si>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</si>
  <si>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72601030100100000710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</si>
  <si>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</si>
  <si>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72601030100000000800</t>
  </si>
  <si>
    <t>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</si>
  <si>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>72601030100100000810</t>
  </si>
  <si>
    <t>Изменение остатков средств</t>
  </si>
  <si>
    <t>72601050000000000000</t>
  </si>
  <si>
    <t>Увеличение остатков средств бюджетов</t>
  </si>
  <si>
    <t>72601050000000000500</t>
  </si>
  <si>
    <t>Увеличение прочих остатков средств бюджетов</t>
  </si>
  <si>
    <t xml:space="preserve">72601050200000000500 </t>
  </si>
  <si>
    <t>Увеличение прочих остатков денежных средств бюджетов</t>
  </si>
  <si>
    <t>72601050201000000510</t>
  </si>
  <si>
    <t>Увеличение прочих остатков денежных средств  бюджетов поселений</t>
  </si>
  <si>
    <t>72601050201100000510</t>
  </si>
  <si>
    <t>Уменьшение остатков средств бюджетов</t>
  </si>
  <si>
    <t>72601050000000000600</t>
  </si>
  <si>
    <t>Уменьшение прочих остатков средств бюджетов</t>
  </si>
  <si>
    <t>72601050200000000600</t>
  </si>
  <si>
    <t>Уменьшение прочих остатков денежных средств бюджетов</t>
  </si>
  <si>
    <t>72601050201000000610</t>
  </si>
  <si>
    <t>Уменьшение прочих остатков денежных средств бюджетов сельских поселений</t>
  </si>
  <si>
    <t>72601050201100000610</t>
  </si>
  <si>
    <t xml:space="preserve">Приложение № 8 </t>
  </si>
  <si>
    <t>к  решению Думы Оекского муниципального образования</t>
  </si>
  <si>
    <t>от "19" сентября 2025 г.  № 34-31 Д/сп</t>
  </si>
  <si>
    <t xml:space="preserve"> ИСТОЧНИКИ  ВНУТРЕННЕГО ФИНАНСИРОВАНИЯ ДЕФИЦИТА БЮДЖЕТА ОЕКСКОГО МУНИЦИПАЛЬНОГО ОБРАЗОВАНИЯ НА ПЛАНОВЫЙ ПЕРИОД 2026 И 2027 ГОДОВ</t>
  </si>
  <si>
    <t xml:space="preserve">Всего источников  финансирования дефицита бюджета </t>
  </si>
  <si>
    <t>Приложение № 9</t>
  </si>
  <si>
    <t>РАСПРЕДЕЛЕНИЕ БЮДЖЕТНЫХ АССИГНОВАНИЙ НА РЕАЛИЗАЦИЮ МУНИЦИПАЛЬНЫХ  ПРОГРАММ ОЕКСКОГО МУНИЦИПАЛЬНОГО ОБРАЗОВАНИЯ НА 2025 ГОД</t>
  </si>
  <si>
    <t>№</t>
  </si>
  <si>
    <t>Наименование программы</t>
  </si>
  <si>
    <t xml:space="preserve">Исполнители </t>
  </si>
  <si>
    <t>Бюджетная классификация</t>
  </si>
  <si>
    <t>ГРБС</t>
  </si>
  <si>
    <t>РзПр</t>
  </si>
  <si>
    <t>ЦСР</t>
  </si>
  <si>
    <t>ВР</t>
  </si>
  <si>
    <t>1</t>
  </si>
  <si>
    <t>Муниципальная программа "Подготовка и проведение празднования 70-ой годовщины Победы в Великой Отечественнной войне на территории Оекского муниципального образования"</t>
  </si>
  <si>
    <r>
      <rPr>
        <b/>
        <sz val="11"/>
        <rFont val="Courier New"/>
        <charset val="204"/>
      </rPr>
      <t xml:space="preserve">Всего, </t>
    </r>
    <r>
      <rPr>
        <sz val="11"/>
        <rFont val="Courier New"/>
        <charset val="204"/>
      </rPr>
      <t xml:space="preserve">в том числе: </t>
    </r>
  </si>
  <si>
    <t>21.4.99.00</t>
  </si>
  <si>
    <t>Администрация Оекского муниципального образования</t>
  </si>
  <si>
    <t>22.1.99.00</t>
  </si>
  <si>
    <t>21.4.00.99000</t>
  </si>
  <si>
    <t>21.4.00.99015</t>
  </si>
  <si>
    <t>2</t>
  </si>
  <si>
    <t xml:space="preserve">Муниципальная программа «Развитие дорожного хозяйства на территории Оекского муниципального образования на 2025-2027 годы" </t>
  </si>
  <si>
    <t>20.1.00.99000</t>
  </si>
  <si>
    <t>20.1.00.99020</t>
  </si>
  <si>
    <t>3</t>
  </si>
  <si>
    <r>
      <rPr>
        <b/>
        <sz val="11"/>
        <rFont val="Courier New"/>
        <charset val="204"/>
      </rPr>
      <t>Всего</t>
    </r>
    <r>
      <rPr>
        <sz val="11"/>
        <rFont val="Courier New"/>
        <charset val="204"/>
      </rPr>
      <t>,</t>
    </r>
    <r>
      <rPr>
        <b/>
        <sz val="11"/>
        <rFont val="Courier New"/>
        <charset val="204"/>
      </rPr>
      <t xml:space="preserve"> </t>
    </r>
    <r>
      <rPr>
        <sz val="11"/>
        <rFont val="Courier New"/>
        <charset val="204"/>
      </rPr>
      <t>в том числе:</t>
    </r>
    <r>
      <rPr>
        <b/>
        <sz val="11"/>
        <rFont val="Courier New"/>
        <charset val="204"/>
      </rPr>
      <t xml:space="preserve"> </t>
    </r>
  </si>
  <si>
    <t>22.1.00.99000</t>
  </si>
  <si>
    <t>22.1.00.99019</t>
  </si>
  <si>
    <t>4</t>
  </si>
  <si>
    <t>22.7.00.99030</t>
  </si>
  <si>
    <t>5</t>
  </si>
  <si>
    <t>Муниципальная программа «Формирование современной городской среды на территории Оекского муниципального образования на 2018-2025 годы"</t>
  </si>
  <si>
    <r>
      <rPr>
        <b/>
        <sz val="11"/>
        <rFont val="Courier New"/>
        <charset val="204"/>
      </rPr>
      <t>Всего,</t>
    </r>
    <r>
      <rPr>
        <sz val="11"/>
        <rFont val="Courier New"/>
        <charset val="204"/>
      </rPr>
      <t xml:space="preserve"> в том числе: </t>
    </r>
  </si>
  <si>
    <t>22.8.00.00000</t>
  </si>
  <si>
    <t>22.8.00.99033</t>
  </si>
  <si>
    <t>22.8.F2.55551</t>
  </si>
  <si>
    <t>6</t>
  </si>
  <si>
    <t>Муниципальная программа "Обращение с твердыми коммунальными отходами на территории Оекского муниципального образования на 2025-2027 годы"</t>
  </si>
  <si>
    <t>21.3.00.00000</t>
  </si>
  <si>
    <t>21.3.00.S2971</t>
  </si>
  <si>
    <t>7</t>
  </si>
  <si>
    <t>20.5.00.00000</t>
  </si>
  <si>
    <t>20.5.00.62120</t>
  </si>
  <si>
    <t>20.5.А2.55196</t>
  </si>
  <si>
    <t>Итого  по программам</t>
  </si>
  <si>
    <t>Приложение № 11</t>
  </si>
  <si>
    <t>ПРОГРАММА МУНИЦИПАЛЬНЫХ ВНУТРЕННИХ ЗАИМСТВОВАНИЙ ОЕКСКОГО МУНИЦИПАЛЬНОГО ОБРАЗОВАНИЯ  НА 2025 ГОД</t>
  </si>
  <si>
    <t>Виды долговых обязательств (привлечение/погашение)</t>
  </si>
  <si>
    <t>Объем государственного долга на 1 января 2025 года</t>
  </si>
  <si>
    <t>Объем привлечения в 2025 году</t>
  </si>
  <si>
    <t>Объем погашения в 2025 году</t>
  </si>
  <si>
    <t xml:space="preserve">Верхний предел государственного долга на 1 января 2026 года </t>
  </si>
  <si>
    <t>Объем заимствований, всего</t>
  </si>
  <si>
    <t xml:space="preserve">1. Кредиты кредитных организаций в валюте Российской Федерации </t>
  </si>
  <si>
    <t xml:space="preserve">2. Бюджетные кредиты от других бюджетов бюджетной системы Российской Федерации </t>
  </si>
  <si>
    <t>от "____" _________ 2023 г.  № ______ Д/сп</t>
  </si>
  <si>
    <t>ПРОГРАММА МУНИЦИПАЛЬНЫХ ВНУТРЕННИХ ЗАИМСТВОВАНИЙ ОЕКСКОГО МУНИЦИПАЛЬНОГО ОБРАЗОВАНИЯ  НА 2024 ГОД</t>
  </si>
  <si>
    <t>Объем государственного долга на 1 января 2024 года</t>
  </si>
  <si>
    <t>Объем привлечения в 2024 году</t>
  </si>
  <si>
    <t>Объем погашения в 2024 году</t>
  </si>
  <si>
    <t xml:space="preserve">Верхний предел государственного долга на 1 января 2025 года </t>
  </si>
  <si>
    <t>Приложение № 12</t>
  </si>
  <si>
    <t>ПРОГРАММА МУНИЦИПАЛЬНЫХ ВНУТРЕННИХ ЗАИМСТВОВАНИЙ ОЕКСКОГО МУНИЦИПАЛЬНОГО ОБРАЗОВАНИЯ  НА ПЛАНОВЫЙ ПЕРИОД 2026 и 2027 ГОДОВ</t>
  </si>
  <si>
    <t>Объем государственного долга на 1 января 2026 года</t>
  </si>
  <si>
    <t>Объем привлечения в 2026 году</t>
  </si>
  <si>
    <t>Объем погашения в 2026 году</t>
  </si>
  <si>
    <t xml:space="preserve">Верхний предел государственного долга на 1 января 2027 года </t>
  </si>
  <si>
    <t>Объем государственного долга на 1 января 2027 года</t>
  </si>
  <si>
    <t>Объем привлечения в 2027 году</t>
  </si>
  <si>
    <t>Объем погашения в 2027 году</t>
  </si>
  <si>
    <t xml:space="preserve">Верхний предел государственного долга на 1 января 2028 года </t>
  </si>
  <si>
    <t>Приложение № 10</t>
  </si>
  <si>
    <t>РАСПРЕДЕЛЕНИЕ БЮДЖЕТНЫХ АССИГНОВАНИЙ НА РЕАЛИЗАЦИЮ МУНИЦИПАЛЬНЫХ  ПРОГРАММ ОЕКСКОГО МУНИЦИПАЛЬНОГО ОБРАЗОВАНИЯ НА ПЛАНОВЫЙ ПЕРИОД 2025 И 2026 ГОДОВ</t>
  </si>
  <si>
    <t>Сумма на 2025 год</t>
  </si>
  <si>
    <t xml:space="preserve">Муниципальная программа «Развитие автомобильных дорог общего пользования местного значения, находящихся на территории Оекского муниципального образования на 2019-2021 годы" </t>
  </si>
  <si>
    <r>
      <rPr>
        <b/>
        <sz val="11"/>
        <rFont val="Courier New"/>
        <charset val="204"/>
      </rPr>
      <t>Всего</t>
    </r>
    <r>
      <rPr>
        <sz val="11"/>
        <rFont val="Courier New"/>
        <charset val="204"/>
      </rPr>
      <t xml:space="preserve">, в том числе: </t>
    </r>
  </si>
  <si>
    <t>22.7.00.99000</t>
  </si>
  <si>
    <r>
      <rPr>
        <b/>
        <sz val="11"/>
        <color theme="3" tint="0.39994506668294322"/>
        <rFont val="Courier New"/>
        <charset val="204"/>
      </rPr>
      <t>Всего,</t>
    </r>
    <r>
      <rPr>
        <sz val="11"/>
        <color theme="3" tint="0.39994506668294322"/>
        <rFont val="Courier New"/>
        <charset val="204"/>
      </rPr>
      <t xml:space="preserve"> в том числе: </t>
    </r>
  </si>
  <si>
    <t>ПРОГРАММА МУНИЦИПАЛЬНЫХ ВНУТРЕННИХ ЗАИМСТВОВАНИЙ ОЕКСКОГО МУНИЦИПАЛЬНОГО ОБРАЗОВАНИЯ  НА 2025 и 2026 ГОДЫ</t>
  </si>
  <si>
    <t xml:space="preserve">                     Приложение 1</t>
  </si>
  <si>
    <t>к решению Думы Иркутского муниципального округа</t>
  </si>
  <si>
    <t xml:space="preserve"> ПРОГНОЗИРУЕМЫЕ ДОХОДЫ БЮДЖЕТА ОЕКСКОГО МУНИЦИПАЛЬНОГО ОБРАЗОВАНИЯ НА 2025 ГОД</t>
  </si>
  <si>
    <t>тыс.руб.</t>
  </si>
  <si>
    <t>Наименование КВД</t>
  </si>
  <si>
    <t>Код бюджетной классификации Российской Федерации</t>
  </si>
  <si>
    <t>10000000000000000</t>
  </si>
  <si>
    <t>10100000000000000</t>
  </si>
  <si>
    <t>Налог на доходы физических лиц</t>
  </si>
  <si>
    <t>182</t>
  </si>
  <si>
    <t>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</si>
  <si>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</si>
  <si>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</si>
  <si>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</si>
  <si>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</si>
  <si>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</si>
  <si>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</si>
  <si>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</si>
  <si>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10102024010000110</t>
  </si>
  <si>
    <t>10300000000000000</t>
  </si>
  <si>
    <t>Акцизы по подакцизным товарам (продукции), производимым на территории Российской Федерации</t>
  </si>
  <si>
    <t>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</si>
  <si>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</si>
  <si>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</si>
  <si>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</si>
  <si>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</si>
  <si>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</si>
  <si>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</si>
  <si>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</si>
  <si>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</si>
  <si>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</si>
  <si>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</si>
  <si>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</si>
  <si>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</si>
  <si>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</si>
  <si>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</si>
  <si>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</si>
  <si>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10302261010000110</t>
  </si>
  <si>
    <t>10500000000000000</t>
  </si>
  <si>
    <t>10503000010000110</t>
  </si>
  <si>
    <t>10503010010000110</t>
  </si>
  <si>
    <t>10600000000000000</t>
  </si>
  <si>
    <t>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</si>
  <si>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</si>
  <si>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10601030100000110</t>
  </si>
  <si>
    <t>10606000000000110</t>
  </si>
  <si>
    <t>10606030000000110</t>
  </si>
  <si>
    <t>10606033100000110</t>
  </si>
  <si>
    <t>10606040000000110</t>
  </si>
  <si>
    <t>10606043100000110</t>
  </si>
  <si>
    <t>10800000000000000</t>
  </si>
  <si>
    <t>10804000010000110</t>
  </si>
  <si>
    <t>10804020010000110</t>
  </si>
  <si>
    <t>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</si>
  <si>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</si>
  <si>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11109000000000120</t>
  </si>
  <si>
    <t>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</si>
  <si>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</si>
  <si>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11109045100000120</t>
  </si>
  <si>
    <t>ДОХОДЫ ОТ ОКАЗАНИЯ ПЛАТНЫХ УСЛУГ И КОМПЕНСАЦИИ ЗАТРАТ ГОСУДАРСТВА</t>
  </si>
  <si>
    <t>11300000000000000</t>
  </si>
  <si>
    <t>11301000000000130</t>
  </si>
  <si>
    <t>11301990000000130</t>
  </si>
  <si>
    <t>Прочие доходы от оказания платных услуг (работ) получателями средств бюджетов сельских поселений</t>
  </si>
  <si>
    <t>11301995100000130</t>
  </si>
  <si>
    <t>11302000000000130</t>
  </si>
  <si>
    <t>11302060000000130</t>
  </si>
  <si>
    <t>11302065100000130</t>
  </si>
  <si>
    <t>11600000000000000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</si>
  <si>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</si>
  <si>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</si>
  <si>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11602020020000140</t>
  </si>
  <si>
    <t>11607000000000140</t>
  </si>
  <si>
    <t>11607010000000140</t>
  </si>
  <si>
    <t>11607010100000140</t>
  </si>
  <si>
    <t>11618000020000140</t>
  </si>
  <si>
    <t>20000000000000000</t>
  </si>
  <si>
    <t>20200000000000000</t>
  </si>
  <si>
    <t>20210000000000150</t>
  </si>
  <si>
    <t>20216001000000150</t>
  </si>
  <si>
    <t>20216001100000150</t>
  </si>
  <si>
    <t>Субсидии бюджетам бюджетной системы Российской Федерации (межбюджетные субсидии)</t>
  </si>
  <si>
    <t>20220000000000150</t>
  </si>
  <si>
    <t>20229999000000150</t>
  </si>
  <si>
    <t>20229999100000150</t>
  </si>
  <si>
    <t>20230000000000150</t>
  </si>
  <si>
    <t>20230024000000150</t>
  </si>
  <si>
    <t>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</si>
  <si>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</si>
  <si>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</si>
  <si>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</si>
  <si>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20235118100000150</t>
  </si>
  <si>
    <t>20240000000000150</t>
  </si>
  <si>
    <t>20240014000000150</t>
  </si>
  <si>
    <t>20240014100000150</t>
  </si>
  <si>
    <t>20249999000000150</t>
  </si>
  <si>
    <t>20249999100000150</t>
  </si>
  <si>
    <t>20700000000000000</t>
  </si>
  <si>
    <t>20705000100000150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</si>
  <si>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</si>
  <si>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20705020100000150</t>
  </si>
  <si>
    <t>Итого</t>
  </si>
  <si>
    <t>к  решению Думы Иркутского      муниципального округа</t>
  </si>
  <si>
    <t>к решению Думы Иркутского       муниципального округа</t>
  </si>
  <si>
    <t>Приложение № 1</t>
  </si>
  <si>
    <t>Приложение № 5</t>
  </si>
  <si>
    <t>Приложение № 7</t>
  </si>
  <si>
    <t>к решению Думы Оекского    муниципального образования</t>
  </si>
  <si>
    <r>
      <t xml:space="preserve">      от </t>
    </r>
    <r>
      <rPr>
        <u/>
        <sz val="11"/>
        <rFont val="Courier New"/>
        <family val="3"/>
        <charset val="204"/>
      </rPr>
      <t>23.12.2024 года</t>
    </r>
    <r>
      <rPr>
        <sz val="11"/>
        <rFont val="Courier New"/>
        <family val="3"/>
        <charset val="204"/>
      </rPr>
      <t xml:space="preserve"> № </t>
    </r>
    <r>
      <rPr>
        <u/>
        <sz val="11"/>
        <rFont val="Courier New"/>
        <family val="3"/>
        <charset val="204"/>
      </rPr>
      <t>27-65 Д/сп</t>
    </r>
    <r>
      <rPr>
        <sz val="11"/>
        <rFont val="Courier New"/>
        <family val="3"/>
        <charset val="204"/>
      </rPr>
      <t xml:space="preserve"> </t>
    </r>
  </si>
  <si>
    <r>
      <t xml:space="preserve">от </t>
    </r>
    <r>
      <rPr>
        <u/>
        <sz val="11"/>
        <rFont val="Courier New"/>
        <family val="3"/>
        <charset val="204"/>
      </rPr>
      <t>23.12.2024 года</t>
    </r>
    <r>
      <rPr>
        <sz val="11"/>
        <rFont val="Courier New"/>
        <charset val="204"/>
      </rPr>
      <t xml:space="preserve"> № </t>
    </r>
    <r>
      <rPr>
        <u/>
        <sz val="11"/>
        <rFont val="Courier New"/>
        <family val="3"/>
        <charset val="204"/>
      </rPr>
      <t xml:space="preserve">27-65 Д/сп </t>
    </r>
  </si>
  <si>
    <r>
      <t xml:space="preserve">от </t>
    </r>
    <r>
      <rPr>
        <u/>
        <sz val="11"/>
        <rFont val="Courier New"/>
        <family val="3"/>
        <charset val="204"/>
      </rPr>
      <t>23.12.2024 года</t>
    </r>
    <r>
      <rPr>
        <sz val="11"/>
        <rFont val="Courier New"/>
        <charset val="204"/>
      </rPr>
      <t xml:space="preserve"> № </t>
    </r>
    <r>
      <rPr>
        <u/>
        <sz val="11"/>
        <rFont val="Courier New"/>
        <family val="3"/>
        <charset val="204"/>
      </rPr>
      <t>27-65 Д/сп</t>
    </r>
    <r>
      <rPr>
        <sz val="11"/>
        <rFont val="Courier New"/>
        <charset val="204"/>
      </rPr>
      <t xml:space="preserve"> </t>
    </r>
  </si>
  <si>
    <r>
      <t xml:space="preserve">от </t>
    </r>
    <r>
      <rPr>
        <u/>
        <sz val="11"/>
        <rFont val="Courier New"/>
        <family val="3"/>
        <charset val="204"/>
      </rPr>
      <t>23.12.2024 года</t>
    </r>
    <r>
      <rPr>
        <sz val="11"/>
        <rFont val="Courier New"/>
        <charset val="204"/>
      </rPr>
      <t xml:space="preserve"> № </t>
    </r>
    <r>
      <rPr>
        <u/>
        <sz val="11"/>
        <rFont val="Courier New"/>
        <family val="3"/>
        <charset val="204"/>
      </rPr>
      <t>27-65 Д/сп</t>
    </r>
  </si>
  <si>
    <t>к  решению Думы Оекского      муниципального образования</t>
  </si>
  <si>
    <t xml:space="preserve">                   к решению Думы Оекского       муниципального образования</t>
  </si>
  <si>
    <t xml:space="preserve">к решению Думы Иркутского </t>
  </si>
  <si>
    <t>муниципального округа</t>
  </si>
  <si>
    <t xml:space="preserve">к решению Думы Оекского </t>
  </si>
  <si>
    <t>муниципального образования</t>
  </si>
  <si>
    <t xml:space="preserve">к решению Думы Иркутского    </t>
  </si>
  <si>
    <t xml:space="preserve">        муниципального округа</t>
  </si>
  <si>
    <t xml:space="preserve">           к решению Думы Оекского       </t>
  </si>
  <si>
    <t xml:space="preserve">   от 30.10.2025 г.  № 02-80/рд</t>
  </si>
  <si>
    <t>от 30.10.2025 г. №02-80/рд</t>
  </si>
  <si>
    <t>от 30.10.2025 г.  № 02-80/рд</t>
  </si>
  <si>
    <t xml:space="preserve">          от 30.10.2025 г.  № 02-80/рд</t>
  </si>
  <si>
    <t>от 30.10. 2025 г.  № 02-80/рд</t>
  </si>
</sst>
</file>

<file path=xl/styles.xml><?xml version="1.0" encoding="utf-8"?>
<styleSheet xmlns="http://schemas.openxmlformats.org/spreadsheetml/2006/main">
  <numFmts count="7">
    <numFmt numFmtId="164" formatCode="#\ ##0.00_ ;\-#\ ##0.00"/>
    <numFmt numFmtId="165" formatCode="#\ ##0.00"/>
    <numFmt numFmtId="166" formatCode="dd\.mm\.yyyy"/>
    <numFmt numFmtId="167" formatCode="#\ ##0.0"/>
    <numFmt numFmtId="168" formatCode="#\ ##0"/>
    <numFmt numFmtId="169" formatCode="0.0"/>
    <numFmt numFmtId="170" formatCode="#,##0.0"/>
  </numFmts>
  <fonts count="71">
    <font>
      <sz val="10"/>
      <name val="Arial Cyr"/>
      <charset val="204"/>
    </font>
    <font>
      <sz val="12"/>
      <name val="Times New Roman"/>
      <charset val="204"/>
    </font>
    <font>
      <sz val="11"/>
      <name val="Courier New"/>
      <charset val="204"/>
    </font>
    <font>
      <b/>
      <sz val="11"/>
      <name val="Courier New"/>
      <charset val="204"/>
    </font>
    <font>
      <sz val="11"/>
      <color theme="1"/>
      <name val="Courier New"/>
      <charset val="204"/>
    </font>
    <font>
      <sz val="12"/>
      <name val="Arial Cyr"/>
      <charset val="204"/>
    </font>
    <font>
      <b/>
      <sz val="10"/>
      <name val="Arial Cyr"/>
      <charset val="204"/>
    </font>
    <font>
      <sz val="11"/>
      <color theme="3" tint="0.39994506668294322"/>
      <name val="Courier New"/>
      <charset val="204"/>
    </font>
    <font>
      <b/>
      <sz val="11"/>
      <color theme="3" tint="0.39994506668294322"/>
      <name val="Courier New"/>
      <charset val="204"/>
    </font>
    <font>
      <sz val="10"/>
      <color rgb="FFFF0000"/>
      <name val="Arial"/>
      <charset val="204"/>
    </font>
    <font>
      <sz val="10"/>
      <name val="Arial"/>
      <charset val="204"/>
    </font>
    <font>
      <b/>
      <i/>
      <sz val="11"/>
      <name val="Courier New"/>
      <charset val="204"/>
    </font>
    <font>
      <i/>
      <sz val="11"/>
      <color theme="3" tint="0.39994506668294322"/>
      <name val="Courier New"/>
      <charset val="204"/>
    </font>
    <font>
      <i/>
      <sz val="11"/>
      <name val="Courier New"/>
      <charset val="204"/>
    </font>
    <font>
      <b/>
      <sz val="10"/>
      <name val="Times New Roman"/>
      <charset val="204"/>
    </font>
    <font>
      <sz val="11"/>
      <color rgb="FF000000"/>
      <name val="Courier New"/>
      <charset val="204"/>
    </font>
    <font>
      <sz val="11"/>
      <color theme="4" tint="-0.249977111117893"/>
      <name val="Courier New"/>
      <charset val="204"/>
    </font>
    <font>
      <b/>
      <sz val="11"/>
      <color theme="4" tint="-0.249977111117893"/>
      <name val="Courier New"/>
      <charset val="204"/>
    </font>
    <font>
      <sz val="10"/>
      <name val="Times New Roman"/>
      <charset val="204"/>
    </font>
    <font>
      <sz val="10"/>
      <color theme="1"/>
      <name val="Times New Roman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b/>
      <sz val="10"/>
      <name val="Courier New"/>
      <charset val="204"/>
    </font>
    <font>
      <sz val="10"/>
      <name val="Courier New"/>
      <charset val="204"/>
    </font>
    <font>
      <b/>
      <sz val="10"/>
      <color theme="1"/>
      <name val="Courier New"/>
      <charset val="204"/>
    </font>
    <font>
      <b/>
      <sz val="12"/>
      <name val="Courier New"/>
      <charset val="204"/>
    </font>
    <font>
      <sz val="11"/>
      <color theme="9" tint="-0.499984740745262"/>
      <name val="Courier New"/>
      <charset val="204"/>
    </font>
    <font>
      <sz val="11"/>
      <color rgb="FF00B050"/>
      <name val="Courier New"/>
      <charset val="204"/>
    </font>
    <font>
      <i/>
      <sz val="11"/>
      <color theme="4" tint="-0.249977111117893"/>
      <name val="Courier New"/>
      <charset val="204"/>
    </font>
    <font>
      <sz val="11"/>
      <color rgb="FFFF0000"/>
      <name val="Courier New"/>
      <charset val="204"/>
    </font>
    <font>
      <b/>
      <i/>
      <sz val="11"/>
      <color theme="3" tint="0.39994506668294322"/>
      <name val="Courier New"/>
      <charset val="204"/>
    </font>
    <font>
      <i/>
      <sz val="11"/>
      <color rgb="FFFF0000"/>
      <name val="Courier New"/>
      <charset val="204"/>
    </font>
    <font>
      <b/>
      <i/>
      <sz val="11"/>
      <color rgb="FFFF0000"/>
      <name val="Courier New"/>
      <charset val="204"/>
    </font>
    <font>
      <b/>
      <i/>
      <sz val="11"/>
      <color theme="1"/>
      <name val="Courier New"/>
      <charset val="204"/>
    </font>
    <font>
      <b/>
      <i/>
      <sz val="11"/>
      <color theme="4" tint="-0.249977111117893"/>
      <name val="Courier New"/>
      <charset val="204"/>
    </font>
    <font>
      <sz val="11"/>
      <color theme="5" tint="-0.499984740745262"/>
      <name val="Courier New"/>
      <charset val="204"/>
    </font>
    <font>
      <sz val="10"/>
      <color rgb="FF00B050"/>
      <name val="Times New Roman"/>
      <charset val="204"/>
    </font>
    <font>
      <b/>
      <sz val="11"/>
      <color rgb="FFFF0000"/>
      <name val="Courier New"/>
      <charset val="204"/>
    </font>
    <font>
      <sz val="12"/>
      <color rgb="FFFF0000"/>
      <name val="Courier New"/>
      <charset val="204"/>
    </font>
    <font>
      <sz val="12"/>
      <color rgb="FF00B050"/>
      <name val="Courier New"/>
      <charset val="204"/>
    </font>
    <font>
      <i/>
      <sz val="11"/>
      <color rgb="FF00B050"/>
      <name val="Courier New"/>
      <charset val="204"/>
    </font>
    <font>
      <sz val="11"/>
      <color theme="9" tint="-0.249977111117893"/>
      <name val="Courier New"/>
      <charset val="204"/>
    </font>
    <font>
      <sz val="11"/>
      <name val="Calibri"/>
      <charset val="134"/>
      <scheme val="minor"/>
    </font>
    <font>
      <sz val="10"/>
      <color rgb="FF000000"/>
      <name val="Arial Cyr"/>
      <charset val="134"/>
    </font>
    <font>
      <sz val="11"/>
      <color rgb="FF000000"/>
      <name val="Calibri"/>
      <charset val="204"/>
      <scheme val="minor"/>
    </font>
    <font>
      <sz val="8"/>
      <color rgb="FF000000"/>
      <name val="Arial Cyr"/>
      <charset val="134"/>
    </font>
    <font>
      <sz val="9"/>
      <color rgb="FF000000"/>
      <name val="Arial Cyr"/>
      <charset val="134"/>
    </font>
    <font>
      <sz val="8"/>
      <color rgb="FF000000"/>
      <name val="Arial"/>
      <charset val="204"/>
    </font>
    <font>
      <sz val="6"/>
      <color rgb="FF000000"/>
      <name val="Arial Cyr"/>
      <charset val="134"/>
    </font>
    <font>
      <sz val="10"/>
      <color rgb="FF000000"/>
      <name val="Arial"/>
      <charset val="204"/>
    </font>
    <font>
      <b/>
      <sz val="11"/>
      <color rgb="FF000000"/>
      <name val="Arial Cyr"/>
      <charset val="134"/>
    </font>
    <font>
      <b/>
      <sz val="10"/>
      <color rgb="FF000000"/>
      <name val="Arial Cyr"/>
      <charset val="134"/>
    </font>
    <font>
      <sz val="12"/>
      <color rgb="FF000000"/>
      <name val="Times New Roman"/>
      <charset val="204"/>
    </font>
    <font>
      <sz val="11"/>
      <color theme="1"/>
      <name val="Calibri"/>
      <charset val="204"/>
      <scheme val="minor"/>
    </font>
    <font>
      <b/>
      <sz val="10"/>
      <color indexed="8"/>
      <name val="Arial"/>
      <charset val="204"/>
    </font>
    <font>
      <b/>
      <sz val="9"/>
      <name val="Tahoma"/>
      <charset val="204"/>
    </font>
    <font>
      <sz val="9"/>
      <name val="Tahoma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1"/>
      <name val="Courier New"/>
      <family val="3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Courier New"/>
      <family val="3"/>
      <charset val="204"/>
    </font>
    <font>
      <b/>
      <i/>
      <sz val="11"/>
      <name val="Courier New"/>
      <family val="3"/>
      <charset val="204"/>
    </font>
    <font>
      <sz val="8"/>
      <color rgb="FF000000"/>
      <name val="Arial Cyr"/>
    </font>
    <font>
      <sz val="10"/>
      <color rgb="FF000000"/>
      <name val="Courier New"/>
      <family val="3"/>
      <charset val="204"/>
    </font>
    <font>
      <b/>
      <sz val="10"/>
      <color rgb="FF000000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u/>
      <sz val="11"/>
      <name val="Courier New"/>
      <family val="3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0" fontId="43" fillId="0" borderId="0"/>
    <xf numFmtId="0" fontId="43" fillId="0" borderId="0"/>
    <xf numFmtId="0" fontId="44" fillId="0" borderId="59">
      <alignment horizontal="left" wrapTex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3" fillId="0" borderId="0"/>
    <xf numFmtId="49" fontId="46" fillId="0" borderId="0">
      <alignment wrapText="1"/>
    </xf>
    <xf numFmtId="49" fontId="46" fillId="0" borderId="58">
      <alignment horizontal="left"/>
    </xf>
    <xf numFmtId="0" fontId="46" fillId="0" borderId="60">
      <alignment horizontal="center" vertical="center" shrinkToFit="1"/>
    </xf>
    <xf numFmtId="0" fontId="46" fillId="0" borderId="61">
      <alignment horizontal="center" vertical="center" shrinkToFit="1"/>
    </xf>
    <xf numFmtId="49" fontId="46" fillId="0" borderId="0">
      <alignment horizontal="center"/>
    </xf>
    <xf numFmtId="0" fontId="46" fillId="0" borderId="58">
      <alignment horizontal="center" shrinkToFit="1"/>
    </xf>
    <xf numFmtId="49" fontId="46" fillId="0" borderId="62">
      <alignment horizontal="center" vertical="center"/>
    </xf>
    <xf numFmtId="49" fontId="46" fillId="0" borderId="59">
      <alignment horizontal="center" vertical="center"/>
    </xf>
    <xf numFmtId="49" fontId="46" fillId="0" borderId="58">
      <alignment horizontal="center" vertical="center" shrinkToFit="1"/>
    </xf>
    <xf numFmtId="164" fontId="46" fillId="0" borderId="59">
      <alignment horizontal="right" vertical="center" shrinkToFit="1"/>
    </xf>
    <xf numFmtId="165" fontId="46" fillId="0" borderId="59">
      <alignment horizontal="right" shrinkToFit="1"/>
    </xf>
    <xf numFmtId="49" fontId="47" fillId="0" borderId="0"/>
    <xf numFmtId="49" fontId="44" fillId="0" borderId="58">
      <alignment shrinkToFit="1"/>
    </xf>
    <xf numFmtId="49" fontId="46" fillId="0" borderId="58">
      <alignment horizontal="right"/>
    </xf>
    <xf numFmtId="164" fontId="46" fillId="0" borderId="63">
      <alignment horizontal="right" vertical="center" shrinkToFit="1"/>
    </xf>
    <xf numFmtId="165" fontId="46" fillId="0" borderId="63">
      <alignment horizontal="right" shrinkToFit="1"/>
    </xf>
    <xf numFmtId="0" fontId="48" fillId="0" borderId="63">
      <alignment wrapText="1"/>
    </xf>
    <xf numFmtId="0" fontId="48" fillId="0" borderId="63">
      <alignment wrapText="1"/>
    </xf>
    <xf numFmtId="0" fontId="48" fillId="0" borderId="63"/>
    <xf numFmtId="0" fontId="48" fillId="0" borderId="63"/>
    <xf numFmtId="0" fontId="48" fillId="3" borderId="63">
      <alignment wrapText="1"/>
    </xf>
    <xf numFmtId="0" fontId="48" fillId="3" borderId="63">
      <alignment wrapText="1"/>
    </xf>
    <xf numFmtId="0" fontId="46" fillId="3" borderId="64">
      <alignment horizontal="left" wrapText="1"/>
    </xf>
    <xf numFmtId="49" fontId="46" fillId="0" borderId="63">
      <alignment horizontal="center" shrinkToFit="1"/>
    </xf>
    <xf numFmtId="49" fontId="46" fillId="0" borderId="59">
      <alignment horizontal="center" vertical="center" shrinkToFit="1"/>
    </xf>
    <xf numFmtId="0" fontId="44" fillId="0" borderId="65">
      <alignment horizontal="left"/>
    </xf>
    <xf numFmtId="0" fontId="44" fillId="0" borderId="0">
      <alignment horizontal="left"/>
    </xf>
    <xf numFmtId="0" fontId="49" fillId="0" borderId="0">
      <alignment horizontal="center"/>
    </xf>
    <xf numFmtId="49" fontId="46" fillId="0" borderId="0">
      <alignment horizontal="left"/>
    </xf>
    <xf numFmtId="0" fontId="48" fillId="0" borderId="0"/>
    <xf numFmtId="0" fontId="48" fillId="0" borderId="0"/>
    <xf numFmtId="0" fontId="44" fillId="0" borderId="58"/>
    <xf numFmtId="0" fontId="44" fillId="0" borderId="65"/>
    <xf numFmtId="0" fontId="44" fillId="0" borderId="66">
      <alignment horizontal="left" wrapText="1"/>
    </xf>
    <xf numFmtId="0" fontId="44" fillId="0" borderId="0">
      <alignment horizontal="left" wrapText="1"/>
    </xf>
    <xf numFmtId="0" fontId="46" fillId="0" borderId="0">
      <alignment horizontal="center" wrapText="1"/>
    </xf>
    <xf numFmtId="0" fontId="49" fillId="0" borderId="65">
      <alignment horizontal="center"/>
    </xf>
    <xf numFmtId="0" fontId="44" fillId="0" borderId="0">
      <alignment horizontal="center"/>
    </xf>
    <xf numFmtId="49" fontId="46" fillId="0" borderId="0">
      <alignment horizontal="center" wrapText="1"/>
    </xf>
    <xf numFmtId="0" fontId="46" fillId="0" borderId="58">
      <alignment horizontal="center" wrapText="1"/>
    </xf>
    <xf numFmtId="0" fontId="45" fillId="0" borderId="58"/>
    <xf numFmtId="0" fontId="45" fillId="0" borderId="58"/>
    <xf numFmtId="0" fontId="44" fillId="0" borderId="66">
      <alignment horizontal="left"/>
    </xf>
    <xf numFmtId="0" fontId="47" fillId="0" borderId="0">
      <alignment horizontal="left"/>
    </xf>
    <xf numFmtId="0" fontId="46" fillId="0" borderId="66"/>
    <xf numFmtId="49" fontId="44" fillId="0" borderId="0"/>
    <xf numFmtId="49" fontId="44" fillId="0" borderId="66"/>
    <xf numFmtId="0" fontId="46" fillId="0" borderId="0">
      <alignment horizontal="center"/>
    </xf>
    <xf numFmtId="0" fontId="44" fillId="0" borderId="59">
      <alignment horizontal="left"/>
    </xf>
    <xf numFmtId="0" fontId="50" fillId="4" borderId="0"/>
    <xf numFmtId="0" fontId="50" fillId="4" borderId="0"/>
    <xf numFmtId="0" fontId="44" fillId="0" borderId="0"/>
    <xf numFmtId="0" fontId="51" fillId="0" borderId="0"/>
    <xf numFmtId="0" fontId="46" fillId="0" borderId="0"/>
    <xf numFmtId="0" fontId="46" fillId="0" borderId="0">
      <alignment horizontal="left"/>
    </xf>
    <xf numFmtId="0" fontId="46" fillId="0" borderId="59">
      <alignment horizontal="center" vertical="top" wrapText="1"/>
    </xf>
    <xf numFmtId="0" fontId="46" fillId="0" borderId="59">
      <alignment horizontal="center" vertical="center"/>
    </xf>
    <xf numFmtId="0" fontId="46" fillId="0" borderId="67">
      <alignment horizontal="left" wrapText="1"/>
    </xf>
    <xf numFmtId="0" fontId="46" fillId="0" borderId="68">
      <alignment horizontal="left" wrapText="1"/>
    </xf>
    <xf numFmtId="0" fontId="46" fillId="0" borderId="69">
      <alignment horizontal="left" wrapText="1" indent="2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6" fillId="0" borderId="65">
      <alignment horizontal="left"/>
    </xf>
    <xf numFmtId="0" fontId="46" fillId="0" borderId="70">
      <alignment horizontal="center" vertical="center"/>
    </xf>
    <xf numFmtId="49" fontId="46" fillId="0" borderId="60">
      <alignment horizontal="center" wrapText="1"/>
    </xf>
    <xf numFmtId="49" fontId="46" fillId="0" borderId="71">
      <alignment horizontal="center" shrinkToFit="1"/>
    </xf>
    <xf numFmtId="49" fontId="46" fillId="0" borderId="57">
      <alignment horizontal="center" shrinkToFit="1"/>
    </xf>
    <xf numFmtId="0" fontId="52" fillId="0" borderId="0"/>
    <xf numFmtId="49" fontId="46" fillId="0" borderId="62">
      <alignment horizontal="center"/>
    </xf>
    <xf numFmtId="49" fontId="46" fillId="0" borderId="72">
      <alignment horizontal="center"/>
    </xf>
    <xf numFmtId="49" fontId="46" fillId="0" borderId="56">
      <alignment horizontal="center"/>
    </xf>
    <xf numFmtId="49" fontId="46" fillId="0" borderId="0"/>
    <xf numFmtId="0" fontId="46" fillId="0" borderId="58">
      <alignment horizontal="left" wrapText="1"/>
    </xf>
    <xf numFmtId="0" fontId="46" fillId="0" borderId="73">
      <alignment horizontal="left" wrapText="1"/>
    </xf>
    <xf numFmtId="49" fontId="46" fillId="0" borderId="65"/>
    <xf numFmtId="49" fontId="46" fillId="0" borderId="59">
      <alignment horizontal="center" vertical="top" wrapText="1"/>
    </xf>
    <xf numFmtId="49" fontId="46" fillId="0" borderId="70">
      <alignment horizontal="center" vertical="center"/>
    </xf>
    <xf numFmtId="165" fontId="46" fillId="0" borderId="62">
      <alignment horizontal="right" shrinkToFit="1"/>
    </xf>
    <xf numFmtId="165" fontId="46" fillId="0" borderId="72">
      <alignment horizontal="right" shrinkToFit="1"/>
    </xf>
    <xf numFmtId="165" fontId="46" fillId="0" borderId="56">
      <alignment horizontal="right" shrinkToFit="1"/>
    </xf>
    <xf numFmtId="0" fontId="51" fillId="0" borderId="0">
      <alignment horizontal="center"/>
    </xf>
    <xf numFmtId="0" fontId="52" fillId="0" borderId="74"/>
    <xf numFmtId="0" fontId="46" fillId="0" borderId="75">
      <alignment horizontal="right"/>
    </xf>
    <xf numFmtId="49" fontId="46" fillId="0" borderId="75">
      <alignment horizontal="right" vertical="center"/>
    </xf>
    <xf numFmtId="49" fontId="46" fillId="0" borderId="75">
      <alignment horizontal="right"/>
    </xf>
    <xf numFmtId="49" fontId="46" fillId="0" borderId="75"/>
    <xf numFmtId="0" fontId="46" fillId="0" borderId="58">
      <alignment horizontal="center"/>
    </xf>
    <xf numFmtId="0" fontId="46" fillId="0" borderId="70">
      <alignment horizontal="center"/>
    </xf>
    <xf numFmtId="49" fontId="46" fillId="0" borderId="76">
      <alignment horizontal="center"/>
    </xf>
    <xf numFmtId="166" fontId="46" fillId="0" borderId="77">
      <alignment horizontal="center"/>
    </xf>
    <xf numFmtId="49" fontId="46" fillId="0" borderId="77">
      <alignment horizontal="center" vertical="center"/>
    </xf>
    <xf numFmtId="49" fontId="46" fillId="0" borderId="77">
      <alignment horizontal="center"/>
    </xf>
    <xf numFmtId="49" fontId="46" fillId="0" borderId="78">
      <alignment horizontal="center"/>
    </xf>
    <xf numFmtId="0" fontId="51" fillId="0" borderId="58">
      <alignment horizontal="center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79">
      <alignment horizontal="right"/>
    </xf>
    <xf numFmtId="0" fontId="53" fillId="0" borderId="79">
      <alignment horizontal="right"/>
    </xf>
    <xf numFmtId="0" fontId="53" fillId="0" borderId="80">
      <alignment horizontal="right"/>
    </xf>
    <xf numFmtId="0" fontId="53" fillId="0" borderId="80">
      <alignment horizontal="right"/>
    </xf>
    <xf numFmtId="0" fontId="44" fillId="0" borderId="81"/>
    <xf numFmtId="0" fontId="44" fillId="0" borderId="79"/>
    <xf numFmtId="0" fontId="46" fillId="0" borderId="64">
      <alignment horizontal="left" wrapText="1"/>
    </xf>
    <xf numFmtId="0" fontId="46" fillId="0" borderId="63">
      <alignment horizontal="left" wrapText="1"/>
    </xf>
    <xf numFmtId="0" fontId="45" fillId="0" borderId="65"/>
    <xf numFmtId="0" fontId="45" fillId="0" borderId="65"/>
    <xf numFmtId="0" fontId="46" fillId="0" borderId="60">
      <alignment horizontal="center" shrinkToFit="1"/>
    </xf>
    <xf numFmtId="0" fontId="46" fillId="0" borderId="71">
      <alignment horizontal="center" shrinkToFit="1"/>
    </xf>
    <xf numFmtId="49" fontId="46" fillId="0" borderId="57">
      <alignment horizontal="center" wrapText="1"/>
    </xf>
    <xf numFmtId="49" fontId="46" fillId="0" borderId="82">
      <alignment horizontal="center" shrinkToFit="1"/>
    </xf>
    <xf numFmtId="0" fontId="45" fillId="0" borderId="66"/>
    <xf numFmtId="0" fontId="45" fillId="0" borderId="66"/>
    <xf numFmtId="0" fontId="46" fillId="0" borderId="70">
      <alignment horizontal="center" vertical="center" shrinkToFit="1"/>
    </xf>
    <xf numFmtId="49" fontId="46" fillId="0" borderId="56">
      <alignment horizontal="center" wrapText="1"/>
    </xf>
    <xf numFmtId="49" fontId="46" fillId="0" borderId="83">
      <alignment horizontal="center"/>
    </xf>
    <xf numFmtId="49" fontId="46" fillId="0" borderId="70">
      <alignment horizontal="center" vertical="center" shrinkToFit="1"/>
    </xf>
    <xf numFmtId="164" fontId="46" fillId="0" borderId="72">
      <alignment horizontal="right" shrinkToFit="1"/>
    </xf>
    <xf numFmtId="165" fontId="46" fillId="0" borderId="56">
      <alignment horizontal="right" wrapText="1"/>
    </xf>
    <xf numFmtId="165" fontId="46" fillId="0" borderId="83">
      <alignment horizontal="right" shrinkToFit="1"/>
    </xf>
    <xf numFmtId="49" fontId="46" fillId="0" borderId="0">
      <alignment horizontal="right"/>
    </xf>
    <xf numFmtId="165" fontId="46" fillId="0" borderId="84">
      <alignment horizontal="right" shrinkToFit="1"/>
    </xf>
    <xf numFmtId="164" fontId="46" fillId="0" borderId="85">
      <alignment horizontal="right" shrinkToFit="1"/>
    </xf>
    <xf numFmtId="165" fontId="46" fillId="0" borderId="69">
      <alignment horizontal="right" wrapText="1"/>
    </xf>
    <xf numFmtId="49" fontId="46" fillId="0" borderId="86">
      <alignment horizontal="center"/>
    </xf>
    <xf numFmtId="0" fontId="51" fillId="0" borderId="79">
      <alignment horizontal="center"/>
    </xf>
    <xf numFmtId="49" fontId="44" fillId="0" borderId="79"/>
    <xf numFmtId="49" fontId="44" fillId="0" borderId="80"/>
    <xf numFmtId="0" fontId="44" fillId="0" borderId="80">
      <alignment wrapText="1"/>
    </xf>
    <xf numFmtId="0" fontId="44" fillId="0" borderId="80"/>
    <xf numFmtId="0" fontId="46" fillId="0" borderId="0">
      <alignment wrapText="1"/>
    </xf>
    <xf numFmtId="0" fontId="46" fillId="0" borderId="58">
      <alignment horizontal="left"/>
    </xf>
    <xf numFmtId="0" fontId="46" fillId="0" borderId="67">
      <alignment horizontal="left" wrapText="1" indent="2"/>
    </xf>
    <xf numFmtId="0" fontId="46" fillId="0" borderId="87">
      <alignment horizontal="left" wrapText="1"/>
    </xf>
    <xf numFmtId="0" fontId="46" fillId="0" borderId="68">
      <alignment horizontal="left" wrapText="1" indent="2"/>
    </xf>
    <xf numFmtId="0" fontId="58" fillId="0" borderId="0"/>
    <xf numFmtId="0" fontId="43" fillId="0" borderId="0"/>
    <xf numFmtId="0" fontId="54" fillId="0" borderId="0"/>
    <xf numFmtId="0" fontId="55" fillId="0" borderId="0"/>
    <xf numFmtId="0" fontId="55" fillId="0" borderId="0"/>
    <xf numFmtId="0" fontId="69" fillId="0" borderId="0"/>
    <xf numFmtId="49" fontId="65" fillId="0" borderId="57">
      <alignment horizontal="center" wrapText="1"/>
    </xf>
  </cellStyleXfs>
  <cellXfs count="69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6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7" fontId="5" fillId="0" borderId="0" xfId="0" applyNumberFormat="1" applyFont="1" applyFill="1" applyBorder="1" applyAlignment="1">
      <alignment horizontal="center" vertical="center"/>
    </xf>
    <xf numFmtId="167" fontId="1" fillId="0" borderId="0" xfId="0" applyNumberFormat="1" applyFont="1" applyFill="1" applyBorder="1"/>
    <xf numFmtId="167" fontId="5" fillId="0" borderId="0" xfId="0" applyNumberFormat="1" applyFont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167" fontId="1" fillId="0" borderId="0" xfId="0" applyNumberFormat="1" applyFont="1" applyFill="1" applyBorder="1" applyAlignment="1">
      <alignment horizontal="center" vertical="center"/>
    </xf>
    <xf numFmtId="0" fontId="1" fillId="0" borderId="0" xfId="148" applyFont="1" applyFill="1" applyBorder="1"/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wrapText="1"/>
    </xf>
    <xf numFmtId="49" fontId="2" fillId="0" borderId="0" xfId="148" applyNumberFormat="1" applyFont="1" applyFill="1" applyBorder="1" applyAlignment="1">
      <alignment vertical="center"/>
    </xf>
    <xf numFmtId="0" fontId="2" fillId="0" borderId="0" xfId="148" applyFont="1" applyFill="1" applyBorder="1" applyAlignment="1">
      <alignment horizontal="center" wrapText="1"/>
    </xf>
    <xf numFmtId="49" fontId="2" fillId="0" borderId="0" xfId="148" applyNumberFormat="1" applyFont="1" applyFill="1" applyBorder="1" applyAlignment="1">
      <alignment horizontal="center" wrapText="1"/>
    </xf>
    <xf numFmtId="0" fontId="3" fillId="0" borderId="4" xfId="148" applyFont="1" applyFill="1" applyBorder="1" applyAlignment="1">
      <alignment horizontal="center" vertical="center" wrapText="1"/>
    </xf>
    <xf numFmtId="0" fontId="3" fillId="0" borderId="4" xfId="148" applyFont="1" applyFill="1" applyBorder="1" applyAlignment="1">
      <alignment horizontal="center" vertical="center"/>
    </xf>
    <xf numFmtId="49" fontId="3" fillId="0" borderId="7" xfId="148" applyNumberFormat="1" applyFont="1" applyFill="1" applyBorder="1" applyAlignment="1">
      <alignment horizontal="center" vertical="center"/>
    </xf>
    <xf numFmtId="0" fontId="3" fillId="0" borderId="7" xfId="148" applyFont="1" applyFill="1" applyBorder="1" applyAlignment="1">
      <alignment horizontal="center" vertical="center"/>
    </xf>
    <xf numFmtId="0" fontId="3" fillId="0" borderId="4" xfId="148" applyFont="1" applyFill="1" applyBorder="1" applyAlignment="1">
      <alignment vertical="center" wrapText="1"/>
    </xf>
    <xf numFmtId="49" fontId="2" fillId="0" borderId="4" xfId="148" applyNumberFormat="1" applyFont="1" applyFill="1" applyBorder="1" applyAlignment="1">
      <alignment horizontal="center" vertical="center"/>
    </xf>
    <xf numFmtId="167" fontId="3" fillId="0" borderId="5" xfId="148" applyNumberFormat="1" applyFont="1" applyFill="1" applyBorder="1" applyAlignment="1">
      <alignment horizontal="right" vertical="center"/>
    </xf>
    <xf numFmtId="0" fontId="2" fillId="0" borderId="9" xfId="148" applyFont="1" applyFill="1" applyBorder="1" applyAlignment="1">
      <alignment horizontal="center" vertical="top" wrapText="1"/>
    </xf>
    <xf numFmtId="49" fontId="2" fillId="0" borderId="9" xfId="148" applyNumberFormat="1" applyFont="1" applyFill="1" applyBorder="1" applyAlignment="1">
      <alignment horizontal="center" vertical="center"/>
    </xf>
    <xf numFmtId="0" fontId="2" fillId="0" borderId="9" xfId="148" applyFont="1" applyFill="1" applyBorder="1" applyAlignment="1">
      <alignment horizontal="center" vertical="center"/>
    </xf>
    <xf numFmtId="167" fontId="2" fillId="0" borderId="10" xfId="148" applyNumberFormat="1" applyFont="1" applyFill="1" applyBorder="1" applyAlignment="1">
      <alignment horizontal="right" vertical="center"/>
    </xf>
    <xf numFmtId="166" fontId="3" fillId="0" borderId="4" xfId="148" applyNumberFormat="1" applyFont="1" applyFill="1" applyBorder="1" applyAlignment="1">
      <alignment horizontal="center" vertical="center"/>
    </xf>
    <xf numFmtId="0" fontId="2" fillId="0" borderId="7" xfId="148" applyFont="1" applyFill="1" applyBorder="1" applyAlignment="1">
      <alignment horizontal="center" vertical="top" wrapText="1"/>
    </xf>
    <xf numFmtId="49" fontId="2" fillId="0" borderId="7" xfId="148" applyNumberFormat="1" applyFont="1" applyFill="1" applyBorder="1" applyAlignment="1">
      <alignment horizontal="center" vertical="center"/>
    </xf>
    <xf numFmtId="0" fontId="2" fillId="0" borderId="7" xfId="148" applyFont="1" applyFill="1" applyBorder="1" applyAlignment="1">
      <alignment horizontal="center" vertical="center"/>
    </xf>
    <xf numFmtId="167" fontId="2" fillId="0" borderId="8" xfId="148" applyNumberFormat="1" applyFont="1" applyFill="1" applyBorder="1" applyAlignment="1">
      <alignment horizontal="right" vertical="center"/>
    </xf>
    <xf numFmtId="0" fontId="3" fillId="0" borderId="15" xfId="148" applyFont="1" applyFill="1" applyBorder="1" applyAlignment="1">
      <alignment horizontal="center" vertical="center" wrapText="1"/>
    </xf>
    <xf numFmtId="49" fontId="2" fillId="0" borderId="15" xfId="148" applyNumberFormat="1" applyFont="1" applyFill="1" applyBorder="1" applyAlignment="1">
      <alignment horizontal="center" vertical="center"/>
    </xf>
    <xf numFmtId="0" fontId="3" fillId="0" borderId="15" xfId="148" applyFont="1" applyFill="1" applyBorder="1" applyAlignment="1">
      <alignment horizontal="center" vertical="center"/>
    </xf>
    <xf numFmtId="167" fontId="3" fillId="0" borderId="16" xfId="148" applyNumberFormat="1" applyFont="1" applyFill="1" applyBorder="1" applyAlignment="1">
      <alignment horizontal="right" vertical="center"/>
    </xf>
    <xf numFmtId="0" fontId="2" fillId="0" borderId="23" xfId="148" applyFont="1" applyFill="1" applyBorder="1" applyAlignment="1">
      <alignment horizontal="center" vertical="top" wrapText="1"/>
    </xf>
    <xf numFmtId="0" fontId="3" fillId="0" borderId="23" xfId="148" applyFont="1" applyFill="1" applyBorder="1" applyAlignment="1">
      <alignment horizontal="center" vertical="center"/>
    </xf>
    <xf numFmtId="0" fontId="1" fillId="0" borderId="24" xfId="148" applyFont="1" applyFill="1" applyBorder="1"/>
    <xf numFmtId="49" fontId="3" fillId="0" borderId="4" xfId="148" applyNumberFormat="1" applyFont="1" applyFill="1" applyBorder="1" applyAlignment="1">
      <alignment vertical="center"/>
    </xf>
    <xf numFmtId="167" fontId="3" fillId="0" borderId="25" xfId="148" applyNumberFormat="1" applyFont="1" applyFill="1" applyBorder="1" applyAlignment="1">
      <alignment horizontal="right" vertical="center"/>
    </xf>
    <xf numFmtId="0" fontId="2" fillId="0" borderId="4" xfId="148" applyFont="1" applyFill="1" applyBorder="1" applyAlignment="1">
      <alignment horizontal="center" vertical="top" wrapText="1"/>
    </xf>
    <xf numFmtId="0" fontId="2" fillId="0" borderId="4" xfId="148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67" fontId="3" fillId="0" borderId="4" xfId="148" applyNumberFormat="1" applyFont="1" applyFill="1" applyBorder="1" applyAlignment="1">
      <alignment horizontal="right" vertical="center"/>
    </xf>
    <xf numFmtId="0" fontId="7" fillId="0" borderId="4" xfId="148" applyFont="1" applyFill="1" applyBorder="1" applyAlignment="1">
      <alignment horizontal="center" vertical="top" wrapText="1"/>
    </xf>
    <xf numFmtId="0" fontId="7" fillId="0" borderId="4" xfId="148" applyFont="1" applyFill="1" applyBorder="1" applyAlignment="1">
      <alignment horizontal="center" vertical="center"/>
    </xf>
    <xf numFmtId="49" fontId="7" fillId="0" borderId="4" xfId="148" applyNumberFormat="1" applyFont="1" applyFill="1" applyBorder="1" applyAlignment="1">
      <alignment horizontal="center" vertical="center"/>
    </xf>
    <xf numFmtId="0" fontId="8" fillId="0" borderId="4" xfId="148" applyFont="1" applyFill="1" applyBorder="1" applyAlignment="1">
      <alignment horizontal="center" vertical="center"/>
    </xf>
    <xf numFmtId="49" fontId="8" fillId="0" borderId="4" xfId="148" applyNumberFormat="1" applyFont="1" applyFill="1" applyBorder="1" applyAlignment="1">
      <alignment horizontal="center" vertical="center"/>
    </xf>
    <xf numFmtId="167" fontId="8" fillId="0" borderId="4" xfId="148" applyNumberFormat="1" applyFont="1" applyFill="1" applyBorder="1" applyAlignment="1">
      <alignment horizontal="right" vertical="center"/>
    </xf>
    <xf numFmtId="0" fontId="7" fillId="0" borderId="9" xfId="148" applyFont="1" applyFill="1" applyBorder="1" applyAlignment="1">
      <alignment horizontal="center" vertical="center" wrapText="1"/>
    </xf>
    <xf numFmtId="0" fontId="7" fillId="0" borderId="29" xfId="148" applyFont="1" applyFill="1" applyBorder="1" applyAlignment="1">
      <alignment horizontal="center" vertical="center"/>
    </xf>
    <xf numFmtId="49" fontId="7" fillId="0" borderId="29" xfId="148" applyNumberFormat="1" applyFont="1" applyFill="1" applyBorder="1" applyAlignment="1">
      <alignment horizontal="center" vertical="center"/>
    </xf>
    <xf numFmtId="167" fontId="7" fillId="0" borderId="7" xfId="148" applyNumberFormat="1" applyFont="1" applyFill="1" applyBorder="1" applyAlignment="1">
      <alignment horizontal="right" vertical="center"/>
    </xf>
    <xf numFmtId="49" fontId="3" fillId="0" borderId="4" xfId="148" applyNumberFormat="1" applyFont="1" applyFill="1" applyBorder="1" applyAlignment="1">
      <alignment horizontal="center" vertical="center"/>
    </xf>
    <xf numFmtId="0" fontId="2" fillId="0" borderId="29" xfId="148" applyFont="1" applyFill="1" applyBorder="1" applyAlignment="1">
      <alignment horizontal="center" vertical="top" wrapText="1"/>
    </xf>
    <xf numFmtId="0" fontId="2" fillId="0" borderId="29" xfId="148" applyFont="1" applyFill="1" applyBorder="1" applyAlignment="1">
      <alignment horizontal="center" vertical="center"/>
    </xf>
    <xf numFmtId="49" fontId="2" fillId="0" borderId="29" xfId="148" applyNumberFormat="1" applyFont="1" applyFill="1" applyBorder="1" applyAlignment="1">
      <alignment horizontal="center" vertical="center"/>
    </xf>
    <xf numFmtId="167" fontId="2" fillId="0" borderId="30" xfId="148" applyNumberFormat="1" applyFont="1" applyFill="1" applyBorder="1" applyAlignment="1">
      <alignment horizontal="right" vertical="center"/>
    </xf>
    <xf numFmtId="0" fontId="2" fillId="0" borderId="32" xfId="148" applyFont="1" applyFill="1" applyBorder="1"/>
    <xf numFmtId="0" fontId="2" fillId="0" borderId="32" xfId="148" applyFont="1" applyFill="1" applyBorder="1" applyAlignment="1">
      <alignment horizontal="center" vertical="center"/>
    </xf>
    <xf numFmtId="49" fontId="2" fillId="0" borderId="32" xfId="148" applyNumberFormat="1" applyFont="1" applyFill="1" applyBorder="1" applyAlignment="1">
      <alignment horizontal="center" vertical="center"/>
    </xf>
    <xf numFmtId="167" fontId="3" fillId="0" borderId="33" xfId="148" applyNumberFormat="1" applyFont="1" applyFill="1" applyBorder="1" applyAlignment="1">
      <alignment horizontal="right" vertical="center"/>
    </xf>
    <xf numFmtId="165" fontId="1" fillId="0" borderId="0" xfId="148" applyNumberFormat="1" applyFont="1" applyFill="1" applyBorder="1"/>
    <xf numFmtId="167" fontId="1" fillId="0" borderId="0" xfId="148" applyNumberFormat="1" applyFont="1" applyFill="1" applyBorder="1"/>
    <xf numFmtId="0" fontId="10" fillId="0" borderId="0" xfId="148" applyFont="1" applyFill="1" applyBorder="1"/>
    <xf numFmtId="0" fontId="1" fillId="0" borderId="36" xfId="148" applyFont="1" applyFill="1" applyBorder="1"/>
    <xf numFmtId="0" fontId="1" fillId="0" borderId="37" xfId="148" applyFont="1" applyFill="1" applyBorder="1"/>
    <xf numFmtId="165" fontId="3" fillId="0" borderId="34" xfId="148" applyNumberFormat="1" applyFont="1" applyFill="1" applyBorder="1" applyAlignment="1">
      <alignment horizontal="right" vertical="center"/>
    </xf>
    <xf numFmtId="165" fontId="2" fillId="0" borderId="35" xfId="148" applyNumberFormat="1" applyFont="1" applyFill="1" applyBorder="1" applyAlignment="1">
      <alignment horizontal="right" vertical="center"/>
    </xf>
    <xf numFmtId="165" fontId="3" fillId="0" borderId="38" xfId="148" applyNumberFormat="1" applyFont="1" applyFill="1" applyBorder="1" applyAlignment="1">
      <alignment horizontal="right" vertical="center"/>
    </xf>
    <xf numFmtId="165" fontId="2" fillId="0" borderId="37" xfId="148" applyNumberFormat="1" applyFont="1" applyFill="1" applyBorder="1" applyAlignment="1">
      <alignment horizontal="right" vertical="center"/>
    </xf>
    <xf numFmtId="165" fontId="3" fillId="0" borderId="39" xfId="148" applyNumberFormat="1" applyFont="1" applyFill="1" applyBorder="1" applyAlignment="1">
      <alignment horizontal="right" vertical="center"/>
    </xf>
    <xf numFmtId="167" fontId="8" fillId="0" borderId="40" xfId="148" applyNumberFormat="1" applyFont="1" applyFill="1" applyBorder="1" applyAlignment="1">
      <alignment horizontal="right" vertical="center"/>
    </xf>
    <xf numFmtId="167" fontId="7" fillId="0" borderId="41" xfId="148" applyNumberFormat="1" applyFont="1" applyFill="1" applyBorder="1" applyAlignment="1">
      <alignment horizontal="right" vertical="center"/>
    </xf>
    <xf numFmtId="167" fontId="3" fillId="0" borderId="42" xfId="148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indent="3"/>
    </xf>
    <xf numFmtId="0" fontId="2" fillId="0" borderId="0" xfId="0" applyFont="1" applyFill="1" applyAlignment="1"/>
    <xf numFmtId="0" fontId="2" fillId="0" borderId="0" xfId="0" applyFont="1" applyFill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2" fillId="0" borderId="0" xfId="148" applyFont="1" applyFill="1" applyBorder="1" applyAlignment="1">
      <alignment horizontal="center" vertical="center" wrapText="1"/>
    </xf>
    <xf numFmtId="167" fontId="3" fillId="0" borderId="34" xfId="148" applyNumberFormat="1" applyFont="1" applyFill="1" applyBorder="1" applyAlignment="1">
      <alignment horizontal="right" vertical="center"/>
    </xf>
    <xf numFmtId="167" fontId="2" fillId="0" borderId="35" xfId="148" applyNumberFormat="1" applyFont="1" applyFill="1" applyBorder="1" applyAlignment="1">
      <alignment horizontal="right" vertical="center"/>
    </xf>
    <xf numFmtId="167" fontId="3" fillId="0" borderId="38" xfId="148" applyNumberFormat="1" applyFont="1" applyFill="1" applyBorder="1" applyAlignment="1">
      <alignment horizontal="right" vertical="center"/>
    </xf>
    <xf numFmtId="167" fontId="2" fillId="0" borderId="37" xfId="14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9" xfId="148" applyFont="1" applyFill="1" applyBorder="1" applyAlignment="1">
      <alignment horizontal="center" vertical="center" wrapText="1"/>
    </xf>
    <xf numFmtId="0" fontId="2" fillId="0" borderId="1" xfId="148" applyFont="1" applyFill="1" applyBorder="1" applyAlignment="1">
      <alignment horizontal="center" vertical="center"/>
    </xf>
    <xf numFmtId="49" fontId="2" fillId="0" borderId="1" xfId="148" applyNumberFormat="1" applyFont="1" applyFill="1" applyBorder="1" applyAlignment="1">
      <alignment horizontal="center" vertical="center"/>
    </xf>
    <xf numFmtId="167" fontId="2" fillId="0" borderId="36" xfId="148" applyNumberFormat="1" applyFont="1" applyFill="1" applyBorder="1" applyAlignment="1">
      <alignment horizontal="right" vertical="center"/>
    </xf>
    <xf numFmtId="0" fontId="2" fillId="0" borderId="29" xfId="148" applyFont="1" applyFill="1" applyBorder="1" applyAlignment="1">
      <alignment horizontal="center" vertical="center" wrapText="1"/>
    </xf>
    <xf numFmtId="167" fontId="2" fillId="0" borderId="47" xfId="148" applyNumberFormat="1" applyFont="1" applyFill="1" applyBorder="1" applyAlignment="1">
      <alignment horizontal="right" vertical="center"/>
    </xf>
    <xf numFmtId="0" fontId="2" fillId="0" borderId="7" xfId="148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4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8" xfId="0" applyFont="1" applyBorder="1" applyAlignment="1">
      <alignment wrapText="1"/>
    </xf>
    <xf numFmtId="0" fontId="2" fillId="0" borderId="1" xfId="0" applyFont="1" applyBorder="1"/>
    <xf numFmtId="167" fontId="3" fillId="0" borderId="1" xfId="0" applyNumberFormat="1" applyFont="1" applyBorder="1" applyAlignment="1">
      <alignment horizontal="center"/>
    </xf>
    <xf numFmtId="167" fontId="3" fillId="0" borderId="36" xfId="0" applyNumberFormat="1" applyFont="1" applyBorder="1" applyAlignment="1">
      <alignment horizontal="center"/>
    </xf>
    <xf numFmtId="49" fontId="3" fillId="0" borderId="1" xfId="0" applyNumberFormat="1" applyFont="1" applyBorder="1"/>
    <xf numFmtId="0" fontId="2" fillId="0" borderId="48" xfId="0" applyFont="1" applyBorder="1" applyAlignment="1">
      <alignment wrapText="1"/>
    </xf>
    <xf numFmtId="49" fontId="2" fillId="0" borderId="1" xfId="0" applyNumberFormat="1" applyFont="1" applyBorder="1"/>
    <xf numFmtId="167" fontId="2" fillId="0" borderId="1" xfId="0" applyNumberFormat="1" applyFont="1" applyBorder="1" applyAlignment="1">
      <alignment horizontal="center"/>
    </xf>
    <xf numFmtId="167" fontId="2" fillId="0" borderId="36" xfId="0" applyNumberFormat="1" applyFont="1" applyBorder="1" applyAlignment="1">
      <alignment horizontal="center"/>
    </xf>
    <xf numFmtId="169" fontId="11" fillId="0" borderId="48" xfId="113" applyNumberFormat="1" applyFont="1" applyBorder="1" applyAlignment="1" applyProtection="1">
      <alignment horizontal="left" vertical="top" wrapText="1"/>
    </xf>
    <xf numFmtId="49" fontId="11" fillId="0" borderId="1" xfId="16" applyNumberFormat="1" applyFont="1" applyBorder="1" applyProtection="1">
      <alignment horizontal="center" vertical="center"/>
    </xf>
    <xf numFmtId="167" fontId="11" fillId="0" borderId="1" xfId="0" applyNumberFormat="1" applyFont="1" applyBorder="1" applyAlignment="1">
      <alignment horizontal="center"/>
    </xf>
    <xf numFmtId="167" fontId="11" fillId="0" borderId="36" xfId="0" applyNumberFormat="1" applyFont="1" applyBorder="1" applyAlignment="1">
      <alignment horizontal="center"/>
    </xf>
    <xf numFmtId="169" fontId="3" fillId="0" borderId="48" xfId="113" applyNumberFormat="1" applyFont="1" applyBorder="1" applyAlignment="1" applyProtection="1">
      <alignment horizontal="left" vertical="top" wrapText="1"/>
    </xf>
    <xf numFmtId="49" fontId="3" fillId="0" borderId="1" xfId="16" applyNumberFormat="1" applyFont="1" applyBorder="1" applyProtection="1">
      <alignment horizontal="center" vertical="center"/>
    </xf>
    <xf numFmtId="169" fontId="7" fillId="0" borderId="48" xfId="113" applyNumberFormat="1" applyFont="1" applyBorder="1" applyAlignment="1" applyProtection="1">
      <alignment horizontal="left" vertical="top" wrapText="1"/>
    </xf>
    <xf numFmtId="49" fontId="7" fillId="0" borderId="1" xfId="16" applyNumberFormat="1" applyFont="1" applyBorder="1" applyProtection="1">
      <alignment horizontal="center" vertical="center"/>
    </xf>
    <xf numFmtId="167" fontId="12" fillId="0" borderId="1" xfId="0" applyNumberFormat="1" applyFont="1" applyBorder="1" applyAlignment="1">
      <alignment horizontal="center"/>
    </xf>
    <xf numFmtId="167" fontId="12" fillId="0" borderId="36" xfId="0" applyNumberFormat="1" applyFont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167" fontId="7" fillId="0" borderId="36" xfId="0" applyNumberFormat="1" applyFont="1" applyBorder="1" applyAlignment="1">
      <alignment horizontal="center"/>
    </xf>
    <xf numFmtId="0" fontId="13" fillId="0" borderId="48" xfId="0" applyFont="1" applyBorder="1" applyAlignment="1">
      <alignment wrapText="1"/>
    </xf>
    <xf numFmtId="49" fontId="13" fillId="0" borderId="1" xfId="0" applyNumberFormat="1" applyFont="1" applyBorder="1"/>
    <xf numFmtId="167" fontId="13" fillId="0" borderId="1" xfId="0" applyNumberFormat="1" applyFont="1" applyBorder="1" applyAlignment="1">
      <alignment horizontal="center"/>
    </xf>
    <xf numFmtId="167" fontId="13" fillId="0" borderId="36" xfId="0" applyNumberFormat="1" applyFont="1" applyBorder="1" applyAlignment="1">
      <alignment horizontal="center"/>
    </xf>
    <xf numFmtId="0" fontId="11" fillId="0" borderId="48" xfId="0" applyFont="1" applyBorder="1" applyAlignment="1">
      <alignment wrapText="1"/>
    </xf>
    <xf numFmtId="49" fontId="11" fillId="0" borderId="1" xfId="0" applyNumberFormat="1" applyFont="1" applyBorder="1"/>
    <xf numFmtId="167" fontId="2" fillId="0" borderId="1" xfId="0" applyNumberFormat="1" applyFont="1" applyFill="1" applyBorder="1" applyAlignment="1">
      <alignment horizontal="center"/>
    </xf>
    <xf numFmtId="167" fontId="2" fillId="0" borderId="49" xfId="0" applyNumberFormat="1" applyFont="1" applyFill="1" applyBorder="1" applyAlignment="1">
      <alignment horizontal="center"/>
    </xf>
    <xf numFmtId="0" fontId="2" fillId="0" borderId="6" xfId="0" applyFont="1" applyBorder="1" applyAlignment="1">
      <alignment wrapText="1"/>
    </xf>
    <xf numFmtId="49" fontId="2" fillId="0" borderId="7" xfId="0" applyNumberFormat="1" applyFont="1" applyBorder="1"/>
    <xf numFmtId="167" fontId="2" fillId="0" borderId="7" xfId="0" applyNumberFormat="1" applyFont="1" applyBorder="1" applyAlignment="1">
      <alignment horizontal="center"/>
    </xf>
    <xf numFmtId="167" fontId="2" fillId="0" borderId="35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Font="1" applyBorder="1"/>
    <xf numFmtId="1" fontId="0" fillId="0" borderId="0" xfId="0" applyNumberForma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right"/>
    </xf>
    <xf numFmtId="167" fontId="3" fillId="0" borderId="50" xfId="0" applyNumberFormat="1" applyFont="1" applyBorder="1" applyAlignment="1">
      <alignment wrapText="1"/>
    </xf>
    <xf numFmtId="0" fontId="2" fillId="0" borderId="9" xfId="0" applyFont="1" applyBorder="1"/>
    <xf numFmtId="167" fontId="3" fillId="0" borderId="37" xfId="0" applyNumberFormat="1" applyFont="1" applyBorder="1" applyAlignment="1">
      <alignment horizontal="center"/>
    </xf>
    <xf numFmtId="0" fontId="3" fillId="0" borderId="5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52" xfId="0" applyFont="1" applyBorder="1" applyAlignment="1">
      <alignment wrapText="1"/>
    </xf>
    <xf numFmtId="0" fontId="2" fillId="0" borderId="53" xfId="0" applyFont="1" applyBorder="1"/>
    <xf numFmtId="167" fontId="3" fillId="0" borderId="54" xfId="0" applyNumberFormat="1" applyFont="1" applyBorder="1" applyAlignment="1">
      <alignment horizontal="center"/>
    </xf>
    <xf numFmtId="167" fontId="3" fillId="0" borderId="49" xfId="0" applyNumberFormat="1" applyFont="1" applyBorder="1" applyAlignment="1">
      <alignment horizontal="center"/>
    </xf>
    <xf numFmtId="0" fontId="3" fillId="0" borderId="14" xfId="0" applyFont="1" applyBorder="1" applyAlignment="1">
      <alignment wrapText="1"/>
    </xf>
    <xf numFmtId="49" fontId="3" fillId="0" borderId="15" xfId="0" applyNumberFormat="1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5" fillId="0" borderId="48" xfId="113" applyNumberFormat="1" applyFont="1" applyBorder="1" applyProtection="1">
      <alignment horizontal="left" wrapText="1"/>
    </xf>
    <xf numFmtId="49" fontId="15" fillId="0" borderId="1" xfId="16" applyNumberFormat="1" applyFont="1" applyBorder="1" applyProtection="1">
      <alignment horizontal="center" vertical="center"/>
    </xf>
    <xf numFmtId="0" fontId="16" fillId="0" borderId="48" xfId="113" applyNumberFormat="1" applyFont="1" applyBorder="1" applyProtection="1">
      <alignment horizontal="left" wrapText="1"/>
    </xf>
    <xf numFmtId="49" fontId="16" fillId="0" borderId="1" xfId="16" applyNumberFormat="1" applyFont="1" applyBorder="1" applyProtection="1">
      <alignment horizontal="center" vertical="center"/>
    </xf>
    <xf numFmtId="167" fontId="17" fillId="0" borderId="36" xfId="0" applyNumberFormat="1" applyFont="1" applyBorder="1" applyAlignment="1">
      <alignment horizontal="center"/>
    </xf>
    <xf numFmtId="167" fontId="16" fillId="0" borderId="36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7" fontId="0" fillId="0" borderId="0" xfId="0" applyNumberFormat="1"/>
    <xf numFmtId="0" fontId="13" fillId="0" borderId="48" xfId="0" applyFont="1" applyBorder="1"/>
    <xf numFmtId="167" fontId="2" fillId="0" borderId="36" xfId="0" applyNumberFormat="1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/>
    </xf>
    <xf numFmtId="0" fontId="18" fillId="0" borderId="0" xfId="0" applyFont="1" applyAlignment="1">
      <alignment vertical="top"/>
    </xf>
    <xf numFmtId="0" fontId="18" fillId="0" borderId="0" xfId="0" applyNumberFormat="1" applyFont="1"/>
    <xf numFmtId="0" fontId="18" fillId="0" borderId="0" xfId="0" applyFont="1"/>
    <xf numFmtId="0" fontId="19" fillId="0" borderId="0" xfId="0" applyFont="1" applyFill="1"/>
    <xf numFmtId="0" fontId="19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right" vertical="top"/>
    </xf>
    <xf numFmtId="0" fontId="2" fillId="0" borderId="0" xfId="0" applyNumberFormat="1" applyFont="1" applyAlignment="1">
      <alignment horizontal="right" vertical="center" wrapText="1"/>
    </xf>
    <xf numFmtId="0" fontId="21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3" fillId="0" borderId="0" xfId="0" applyFont="1" applyAlignment="1">
      <alignment vertical="top"/>
    </xf>
    <xf numFmtId="0" fontId="23" fillId="0" borderId="0" xfId="0" applyNumberFormat="1" applyFont="1" applyBorder="1" applyAlignment="1"/>
    <xf numFmtId="0" fontId="24" fillId="0" borderId="0" xfId="0" applyFont="1" applyBorder="1"/>
    <xf numFmtId="0" fontId="23" fillId="0" borderId="0" xfId="0" applyFont="1" applyBorder="1"/>
    <xf numFmtId="0" fontId="23" fillId="0" borderId="31" xfId="0" applyFont="1" applyBorder="1" applyAlignment="1">
      <alignment vertical="top"/>
    </xf>
    <xf numFmtId="0" fontId="23" fillId="0" borderId="32" xfId="0" applyFont="1" applyBorder="1" applyAlignment="1">
      <alignment horizontal="center"/>
    </xf>
    <xf numFmtId="167" fontId="25" fillId="0" borderId="32" xfId="0" applyNumberFormat="1" applyFont="1" applyFill="1" applyBorder="1" applyAlignment="1">
      <alignment horizontal="center" vertical="center" wrapText="1"/>
    </xf>
    <xf numFmtId="167" fontId="25" fillId="0" borderId="42" xfId="0" applyNumberFormat="1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top" wrapText="1"/>
    </xf>
    <xf numFmtId="0" fontId="26" fillId="0" borderId="4" xfId="0" applyFont="1" applyBorder="1" applyAlignment="1">
      <alignment vertical="top" wrapText="1"/>
    </xf>
    <xf numFmtId="2" fontId="3" fillId="0" borderId="4" xfId="0" applyNumberFormat="1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vertical="center"/>
    </xf>
    <xf numFmtId="167" fontId="3" fillId="0" borderId="4" xfId="0" applyNumberFormat="1" applyFont="1" applyBorder="1" applyAlignment="1">
      <alignment vertical="center"/>
    </xf>
    <xf numFmtId="167" fontId="3" fillId="0" borderId="34" xfId="0" applyNumberFormat="1" applyFont="1" applyBorder="1" applyAlignment="1">
      <alignment vertical="center"/>
    </xf>
    <xf numFmtId="0" fontId="3" fillId="0" borderId="4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vertical="center"/>
    </xf>
    <xf numFmtId="167" fontId="3" fillId="0" borderId="36" xfId="0" applyNumberFormat="1" applyFont="1" applyBorder="1" applyAlignment="1">
      <alignment vertical="center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1" fillId="0" borderId="48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/>
    </xf>
    <xf numFmtId="0" fontId="13" fillId="0" borderId="4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top"/>
    </xf>
    <xf numFmtId="0" fontId="2" fillId="0" borderId="4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/>
    </xf>
    <xf numFmtId="167" fontId="2" fillId="0" borderId="1" xfId="0" applyNumberFormat="1" applyFont="1" applyBorder="1" applyAlignment="1">
      <alignment vertical="center"/>
    </xf>
    <xf numFmtId="167" fontId="2" fillId="0" borderId="36" xfId="0" applyNumberFormat="1" applyFont="1" applyBorder="1" applyAlignment="1">
      <alignment vertical="center"/>
    </xf>
    <xf numFmtId="0" fontId="27" fillId="0" borderId="48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49" fontId="27" fillId="0" borderId="1" xfId="0" applyNumberFormat="1" applyFont="1" applyBorder="1" applyAlignment="1">
      <alignment horizontal="center" vertical="top"/>
    </xf>
    <xf numFmtId="49" fontId="27" fillId="0" borderId="1" xfId="0" applyNumberFormat="1" applyFont="1" applyBorder="1" applyAlignment="1">
      <alignment horizontal="center" vertical="center"/>
    </xf>
    <xf numFmtId="167" fontId="27" fillId="0" borderId="1" xfId="0" applyNumberFormat="1" applyFont="1" applyBorder="1" applyAlignment="1">
      <alignment vertical="center"/>
    </xf>
    <xf numFmtId="167" fontId="27" fillId="0" borderId="36" xfId="0" applyNumberFormat="1" applyFont="1" applyBorder="1" applyAlignment="1">
      <alignment vertical="center"/>
    </xf>
    <xf numFmtId="167" fontId="27" fillId="0" borderId="49" xfId="0" applyNumberFormat="1" applyFont="1" applyBorder="1" applyAlignment="1">
      <alignment vertical="center"/>
    </xf>
    <xf numFmtId="0" fontId="8" fillId="0" borderId="48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vertical="center"/>
    </xf>
    <xf numFmtId="167" fontId="8" fillId="0" borderId="36" xfId="0" applyNumberFormat="1" applyFont="1" applyBorder="1" applyAlignment="1">
      <alignment vertical="center"/>
    </xf>
    <xf numFmtId="0" fontId="12" fillId="0" borderId="48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center" vertical="top"/>
    </xf>
    <xf numFmtId="167" fontId="7" fillId="0" borderId="1" xfId="0" applyNumberFormat="1" applyFont="1" applyBorder="1" applyAlignment="1">
      <alignment vertical="center"/>
    </xf>
    <xf numFmtId="167" fontId="7" fillId="0" borderId="36" xfId="0" applyNumberFormat="1" applyFont="1" applyBorder="1" applyAlignment="1">
      <alignment vertical="center"/>
    </xf>
    <xf numFmtId="0" fontId="7" fillId="0" borderId="4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/>
    </xf>
    <xf numFmtId="167" fontId="11" fillId="0" borderId="1" xfId="0" applyNumberFormat="1" applyFont="1" applyBorder="1" applyAlignment="1">
      <alignment vertical="center"/>
    </xf>
    <xf numFmtId="167" fontId="11" fillId="0" borderId="36" xfId="0" applyNumberFormat="1" applyFont="1" applyBorder="1" applyAlignment="1">
      <alignment vertical="center"/>
    </xf>
    <xf numFmtId="167" fontId="13" fillId="0" borderId="1" xfId="0" applyNumberFormat="1" applyFont="1" applyBorder="1" applyAlignment="1">
      <alignment vertical="center"/>
    </xf>
    <xf numFmtId="167" fontId="13" fillId="0" borderId="36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top"/>
    </xf>
    <xf numFmtId="0" fontId="7" fillId="0" borderId="48" xfId="0" applyFont="1" applyBorder="1" applyAlignment="1">
      <alignment vertical="top" wrapText="1"/>
    </xf>
    <xf numFmtId="49" fontId="7" fillId="0" borderId="1" xfId="0" applyNumberFormat="1" applyFont="1" applyBorder="1" applyAlignment="1">
      <alignment vertical="top"/>
    </xf>
    <xf numFmtId="49" fontId="7" fillId="0" borderId="1" xfId="0" applyNumberFormat="1" applyFont="1" applyBorder="1" applyAlignment="1">
      <alignment horizontal="center"/>
    </xf>
    <xf numFmtId="0" fontId="28" fillId="0" borderId="48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49" fontId="28" fillId="0" borderId="1" xfId="0" applyNumberFormat="1" applyFont="1" applyBorder="1" applyAlignment="1">
      <alignment horizontal="center" vertical="top"/>
    </xf>
    <xf numFmtId="49" fontId="28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vertical="center"/>
    </xf>
    <xf numFmtId="167" fontId="28" fillId="0" borderId="36" xfId="0" applyNumberFormat="1" applyFont="1" applyBorder="1" applyAlignment="1">
      <alignment vertical="center"/>
    </xf>
    <xf numFmtId="0" fontId="17" fillId="0" borderId="48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49" fontId="17" fillId="0" borderId="1" xfId="0" applyNumberFormat="1" applyFont="1" applyBorder="1" applyAlignment="1">
      <alignment horizontal="center" vertical="top"/>
    </xf>
    <xf numFmtId="49" fontId="17" fillId="0" borderId="1" xfId="0" applyNumberFormat="1" applyFont="1" applyBorder="1" applyAlignment="1">
      <alignment horizontal="center" vertical="center"/>
    </xf>
    <xf numFmtId="0" fontId="29" fillId="0" borderId="48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49" fontId="29" fillId="0" borderId="1" xfId="0" applyNumberFormat="1" applyFont="1" applyBorder="1" applyAlignment="1">
      <alignment horizontal="center" vertical="top"/>
    </xf>
    <xf numFmtId="49" fontId="16" fillId="0" borderId="1" xfId="0" applyNumberFormat="1" applyFont="1" applyBorder="1" applyAlignment="1">
      <alignment horizontal="center" vertical="center"/>
    </xf>
    <xf numFmtId="165" fontId="18" fillId="0" borderId="0" xfId="0" applyNumberFormat="1" applyFont="1"/>
    <xf numFmtId="165" fontId="18" fillId="0" borderId="0" xfId="0" applyNumberFormat="1" applyFont="1" applyAlignment="1">
      <alignment horizontal="center" vertical="center"/>
    </xf>
    <xf numFmtId="0" fontId="16" fillId="0" borderId="48" xfId="0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center" vertical="top"/>
    </xf>
    <xf numFmtId="0" fontId="16" fillId="0" borderId="48" xfId="113" applyNumberFormat="1" applyFont="1" applyBorder="1" applyAlignment="1" applyProtection="1">
      <alignment horizontal="left" vertical="top" wrapText="1"/>
    </xf>
    <xf numFmtId="49" fontId="16" fillId="0" borderId="1" xfId="124" applyNumberFormat="1" applyFont="1" applyBorder="1" applyAlignment="1" applyProtection="1">
      <alignment horizontal="left" vertical="top" wrapText="1"/>
    </xf>
    <xf numFmtId="167" fontId="2" fillId="0" borderId="1" xfId="0" applyNumberFormat="1" applyFont="1" applyFill="1" applyBorder="1" applyAlignment="1">
      <alignment vertical="center"/>
    </xf>
    <xf numFmtId="167" fontId="2" fillId="0" borderId="36" xfId="0" applyNumberFormat="1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vertical="top"/>
    </xf>
    <xf numFmtId="167" fontId="2" fillId="0" borderId="36" xfId="0" applyNumberFormat="1" applyFont="1" applyFill="1" applyBorder="1" applyAlignment="1">
      <alignment vertical="top"/>
    </xf>
    <xf numFmtId="0" fontId="11" fillId="0" borderId="48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2" fillId="0" borderId="48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7" fillId="0" borderId="48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167" fontId="30" fillId="0" borderId="1" xfId="0" applyNumberFormat="1" applyFont="1" applyBorder="1" applyAlignment="1">
      <alignment vertical="center"/>
    </xf>
    <xf numFmtId="167" fontId="30" fillId="0" borderId="36" xfId="0" applyNumberFormat="1" applyFont="1" applyBorder="1" applyAlignment="1">
      <alignment vertical="center"/>
    </xf>
    <xf numFmtId="0" fontId="3" fillId="0" borderId="48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167" fontId="3" fillId="0" borderId="36" xfId="0" applyNumberFormat="1" applyFont="1" applyFill="1" applyBorder="1" applyAlignment="1">
      <alignment vertical="center"/>
    </xf>
    <xf numFmtId="0" fontId="11" fillId="0" borderId="4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28" fillId="0" borderId="1" xfId="0" applyNumberFormat="1" applyFont="1" applyFill="1" applyBorder="1" applyAlignment="1">
      <alignment horizontal="center" vertical="top"/>
    </xf>
    <xf numFmtId="0" fontId="31" fillId="0" borderId="48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49" fontId="31" fillId="0" borderId="1" xfId="0" applyNumberFormat="1" applyFont="1" applyBorder="1" applyAlignment="1">
      <alignment horizontal="center" vertical="top"/>
    </xf>
    <xf numFmtId="49" fontId="31" fillId="0" borderId="1" xfId="0" applyNumberFormat="1" applyFont="1" applyBorder="1" applyAlignment="1">
      <alignment horizontal="center" vertical="center"/>
    </xf>
    <xf numFmtId="167" fontId="31" fillId="0" borderId="1" xfId="0" applyNumberFormat="1" applyFont="1" applyFill="1" applyBorder="1" applyAlignment="1">
      <alignment vertical="center"/>
    </xf>
    <xf numFmtId="167" fontId="31" fillId="0" borderId="36" xfId="0" applyNumberFormat="1" applyFont="1" applyFill="1" applyBorder="1" applyAlignment="1">
      <alignment vertical="center"/>
    </xf>
    <xf numFmtId="167" fontId="7" fillId="0" borderId="1" xfId="0" applyNumberFormat="1" applyFont="1" applyFill="1" applyBorder="1" applyAlignment="1">
      <alignment vertical="center"/>
    </xf>
    <xf numFmtId="167" fontId="7" fillId="0" borderId="36" xfId="0" applyNumberFormat="1" applyFont="1" applyFill="1" applyBorder="1" applyAlignment="1">
      <alignment vertical="center"/>
    </xf>
    <xf numFmtId="0" fontId="32" fillId="0" borderId="48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vertical="top" wrapText="1"/>
    </xf>
    <xf numFmtId="49" fontId="33" fillId="0" borderId="1" xfId="0" applyNumberFormat="1" applyFont="1" applyBorder="1" applyAlignment="1">
      <alignment horizontal="center" vertical="top"/>
    </xf>
    <xf numFmtId="49" fontId="30" fillId="0" borderId="1" xfId="0" applyNumberFormat="1" applyFont="1" applyFill="1" applyBorder="1" applyAlignment="1">
      <alignment horizontal="center" vertical="top"/>
    </xf>
    <xf numFmtId="49" fontId="30" fillId="0" borderId="1" xfId="0" applyNumberFormat="1" applyFont="1" applyFill="1" applyBorder="1" applyAlignment="1">
      <alignment horizontal="center"/>
    </xf>
    <xf numFmtId="167" fontId="32" fillId="0" borderId="1" xfId="0" applyNumberFormat="1" applyFont="1" applyBorder="1" applyAlignment="1">
      <alignment vertical="center"/>
    </xf>
    <xf numFmtId="167" fontId="32" fillId="0" borderId="36" xfId="0" applyNumberFormat="1" applyFont="1" applyBorder="1" applyAlignment="1">
      <alignment vertical="center"/>
    </xf>
    <xf numFmtId="0" fontId="30" fillId="0" borderId="48" xfId="0" applyFont="1" applyBorder="1" applyAlignment="1">
      <alignment horizontal="left" vertical="top" wrapText="1"/>
    </xf>
    <xf numFmtId="49" fontId="30" fillId="0" borderId="1" xfId="0" applyNumberFormat="1" applyFont="1" applyBorder="1" applyAlignment="1">
      <alignment horizontal="center" vertical="top"/>
    </xf>
    <xf numFmtId="0" fontId="30" fillId="0" borderId="48" xfId="0" applyFont="1" applyFill="1" applyBorder="1" applyAlignment="1">
      <alignment horizontal="left" vertical="top" wrapText="1"/>
    </xf>
    <xf numFmtId="49" fontId="30" fillId="0" borderId="1" xfId="0" applyNumberFormat="1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4" fillId="0" borderId="48" xfId="0" applyFont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49" fontId="34" fillId="0" borderId="1" xfId="0" applyNumberFormat="1" applyFont="1" applyBorder="1" applyAlignment="1">
      <alignment horizontal="center" vertical="top"/>
    </xf>
    <xf numFmtId="49" fontId="34" fillId="0" borderId="1" xfId="0" applyNumberFormat="1" applyFont="1" applyFill="1" applyBorder="1" applyAlignment="1">
      <alignment horizontal="center" vertical="top"/>
    </xf>
    <xf numFmtId="49" fontId="34" fillId="0" borderId="1" xfId="0" applyNumberFormat="1" applyFont="1" applyFill="1" applyBorder="1" applyAlignment="1">
      <alignment horizontal="center" vertical="center"/>
    </xf>
    <xf numFmtId="0" fontId="4" fillId="0" borderId="48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center"/>
    </xf>
    <xf numFmtId="0" fontId="28" fillId="0" borderId="48" xfId="0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49" fontId="31" fillId="0" borderId="1" xfId="0" applyNumberFormat="1" applyFont="1" applyFill="1" applyBorder="1" applyAlignment="1">
      <alignment horizontal="center" vertical="top"/>
    </xf>
    <xf numFmtId="167" fontId="31" fillId="0" borderId="1" xfId="0" applyNumberFormat="1" applyFont="1" applyBorder="1" applyAlignment="1">
      <alignment vertical="center"/>
    </xf>
    <xf numFmtId="167" fontId="31" fillId="0" borderId="36" xfId="0" applyNumberFormat="1" applyFont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>
      <alignment horizontal="center" vertical="top"/>
    </xf>
    <xf numFmtId="0" fontId="35" fillId="0" borderId="48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49" fontId="35" fillId="0" borderId="1" xfId="0" applyNumberFormat="1" applyFont="1" applyBorder="1" applyAlignment="1">
      <alignment horizontal="center" vertical="top"/>
    </xf>
    <xf numFmtId="49" fontId="3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Fill="1" applyBorder="1" applyAlignment="1">
      <alignment vertical="center"/>
    </xf>
    <xf numFmtId="167" fontId="11" fillId="0" borderId="36" xfId="0" applyNumberFormat="1" applyFont="1" applyFill="1" applyBorder="1" applyAlignment="1">
      <alignment vertical="center"/>
    </xf>
    <xf numFmtId="0" fontId="36" fillId="0" borderId="48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 wrapText="1"/>
    </xf>
    <xf numFmtId="49" fontId="36" fillId="0" borderId="1" xfId="0" applyNumberFormat="1" applyFont="1" applyBorder="1" applyAlignment="1">
      <alignment horizontal="center" vertical="top"/>
    </xf>
    <xf numFmtId="49" fontId="36" fillId="0" borderId="1" xfId="0" applyNumberFormat="1" applyFont="1" applyBorder="1" applyAlignment="1">
      <alignment horizontal="center" vertical="center"/>
    </xf>
    <xf numFmtId="167" fontId="36" fillId="0" borderId="1" xfId="0" applyNumberFormat="1" applyFont="1" applyFill="1" applyBorder="1" applyAlignment="1">
      <alignment vertical="center"/>
    </xf>
    <xf numFmtId="167" fontId="36" fillId="0" borderId="36" xfId="0" applyNumberFormat="1" applyFont="1" applyFill="1" applyBorder="1" applyAlignment="1">
      <alignment vertical="center"/>
    </xf>
    <xf numFmtId="0" fontId="35" fillId="0" borderId="48" xfId="0" applyFont="1" applyBorder="1" applyAlignment="1">
      <alignment vertical="top" wrapText="1"/>
    </xf>
    <xf numFmtId="49" fontId="35" fillId="0" borderId="1" xfId="0" applyNumberFormat="1" applyFont="1" applyBorder="1" applyAlignment="1">
      <alignment vertical="top"/>
    </xf>
    <xf numFmtId="0" fontId="16" fillId="0" borderId="48" xfId="0" applyFont="1" applyBorder="1" applyAlignment="1">
      <alignment vertical="top" wrapText="1"/>
    </xf>
    <xf numFmtId="49" fontId="29" fillId="0" borderId="1" xfId="0" applyNumberFormat="1" applyFont="1" applyBorder="1" applyAlignment="1">
      <alignment vertical="top"/>
    </xf>
    <xf numFmtId="49" fontId="16" fillId="0" borderId="1" xfId="0" applyNumberFormat="1" applyFont="1" applyBorder="1" applyAlignment="1">
      <alignment vertical="top"/>
    </xf>
    <xf numFmtId="49" fontId="8" fillId="0" borderId="48" xfId="0" applyNumberFormat="1" applyFont="1" applyBorder="1" applyAlignment="1" applyProtection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center"/>
    </xf>
    <xf numFmtId="167" fontId="8" fillId="0" borderId="1" xfId="0" applyNumberFormat="1" applyFont="1" applyFill="1" applyBorder="1" applyAlignment="1">
      <alignment vertical="center"/>
    </xf>
    <xf numFmtId="167" fontId="8" fillId="0" borderId="36" xfId="0" applyNumberFormat="1" applyFont="1" applyFill="1" applyBorder="1" applyAlignment="1">
      <alignment vertical="center"/>
    </xf>
    <xf numFmtId="0" fontId="31" fillId="0" borderId="48" xfId="0" applyFont="1" applyBorder="1" applyAlignment="1">
      <alignment vertical="top" wrapText="1"/>
    </xf>
    <xf numFmtId="49" fontId="31" fillId="0" borderId="1" xfId="0" applyNumberFormat="1" applyFont="1" applyFill="1" applyBorder="1" applyAlignment="1">
      <alignment vertical="top" wrapText="1"/>
    </xf>
    <xf numFmtId="167" fontId="12" fillId="0" borderId="1" xfId="0" applyNumberFormat="1" applyFont="1" applyFill="1" applyBorder="1" applyAlignment="1">
      <alignment vertical="center"/>
    </xf>
    <xf numFmtId="167" fontId="12" fillId="0" borderId="36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vertical="top" wrapText="1"/>
    </xf>
    <xf numFmtId="49" fontId="7" fillId="0" borderId="1" xfId="0" applyNumberFormat="1" applyFont="1" applyFill="1" applyBorder="1" applyAlignment="1">
      <alignment vertical="top" wrapText="1"/>
    </xf>
    <xf numFmtId="167" fontId="13" fillId="0" borderId="1" xfId="0" applyNumberFormat="1" applyFont="1" applyFill="1" applyBorder="1" applyAlignment="1">
      <alignment vertical="center"/>
    </xf>
    <xf numFmtId="167" fontId="13" fillId="0" borderId="36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top" wrapText="1"/>
    </xf>
    <xf numFmtId="0" fontId="8" fillId="0" borderId="48" xfId="0" applyFont="1" applyBorder="1" applyAlignment="1">
      <alignment vertical="top"/>
    </xf>
    <xf numFmtId="0" fontId="7" fillId="0" borderId="48" xfId="113" applyNumberFormat="1" applyFont="1" applyBorder="1" applyAlignment="1" applyProtection="1">
      <alignment horizontal="left" vertical="top" wrapText="1"/>
    </xf>
    <xf numFmtId="0" fontId="3" fillId="0" borderId="48" xfId="0" applyFont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0" fontId="2" fillId="0" borderId="48" xfId="113" applyNumberFormat="1" applyFont="1" applyBorder="1" applyAlignment="1" applyProtection="1">
      <alignment horizontal="left" vertical="top" wrapText="1"/>
    </xf>
    <xf numFmtId="0" fontId="36" fillId="0" borderId="48" xfId="113" applyNumberFormat="1" applyFont="1" applyBorder="1" applyAlignment="1" applyProtection="1">
      <alignment horizontal="left" vertical="top" wrapText="1"/>
    </xf>
    <xf numFmtId="49" fontId="36" fillId="0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1" fillId="2" borderId="48" xfId="0" applyFont="1" applyFill="1" applyBorder="1" applyAlignment="1">
      <alignment horizontal="left" vertical="top" wrapText="1"/>
    </xf>
    <xf numFmtId="0" fontId="3" fillId="0" borderId="48" xfId="113" applyNumberFormat="1" applyFont="1" applyBorder="1" applyAlignment="1" applyProtection="1">
      <alignment horizontal="left" vertical="top" wrapText="1"/>
    </xf>
    <xf numFmtId="0" fontId="28" fillId="0" borderId="48" xfId="113" applyNumberFormat="1" applyFont="1" applyBorder="1" applyAlignment="1" applyProtection="1">
      <alignment horizontal="left" vertical="top" wrapText="1"/>
    </xf>
    <xf numFmtId="167" fontId="28" fillId="0" borderId="1" xfId="0" applyNumberFormat="1" applyFont="1" applyFill="1" applyBorder="1" applyAlignment="1">
      <alignment vertical="center"/>
    </xf>
    <xf numFmtId="167" fontId="28" fillId="0" borderId="36" xfId="0" applyNumberFormat="1" applyFont="1" applyFill="1" applyBorder="1" applyAlignment="1">
      <alignment vertical="center"/>
    </xf>
    <xf numFmtId="0" fontId="31" fillId="0" borderId="48" xfId="113" applyNumberFormat="1" applyFont="1" applyBorder="1" applyAlignment="1" applyProtection="1">
      <alignment horizontal="left" vertical="top" wrapText="1"/>
    </xf>
    <xf numFmtId="0" fontId="31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center" vertical="top"/>
    </xf>
    <xf numFmtId="167" fontId="36" fillId="0" borderId="1" xfId="0" applyNumberFormat="1" applyFont="1" applyBorder="1" applyAlignment="1">
      <alignment vertical="center"/>
    </xf>
    <xf numFmtId="167" fontId="36" fillId="0" borderId="36" xfId="0" applyNumberFormat="1" applyFont="1" applyBorder="1" applyAlignment="1">
      <alignment vertical="center"/>
    </xf>
    <xf numFmtId="0" fontId="28" fillId="0" borderId="48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49" fontId="28" fillId="0" borderId="7" xfId="0" applyNumberFormat="1" applyFont="1" applyFill="1" applyBorder="1" applyAlignment="1">
      <alignment horizontal="center" vertical="top"/>
    </xf>
    <xf numFmtId="49" fontId="28" fillId="0" borderId="7" xfId="0" applyNumberFormat="1" applyFont="1" applyBorder="1" applyAlignment="1">
      <alignment horizontal="center" vertical="top"/>
    </xf>
    <xf numFmtId="49" fontId="28" fillId="0" borderId="7" xfId="0" applyNumberFormat="1" applyFont="1" applyFill="1" applyBorder="1" applyAlignment="1">
      <alignment horizontal="center" vertical="center"/>
    </xf>
    <xf numFmtId="167" fontId="28" fillId="0" borderId="7" xfId="0" applyNumberFormat="1" applyFont="1" applyBorder="1" applyAlignment="1">
      <alignment vertical="center"/>
    </xf>
    <xf numFmtId="167" fontId="28" fillId="0" borderId="35" xfId="0" applyNumberFormat="1" applyFont="1" applyBorder="1" applyAlignment="1">
      <alignment vertical="center"/>
    </xf>
    <xf numFmtId="0" fontId="37" fillId="0" borderId="0" xfId="0" applyFont="1"/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/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/>
    </xf>
    <xf numFmtId="0" fontId="23" fillId="0" borderId="42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top" wrapText="1"/>
    </xf>
    <xf numFmtId="0" fontId="26" fillId="0" borderId="15" xfId="0" applyFont="1" applyBorder="1" applyAlignment="1">
      <alignment vertical="center" wrapText="1"/>
    </xf>
    <xf numFmtId="2" fontId="3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67" fontId="3" fillId="0" borderId="38" xfId="0" applyNumberFormat="1" applyFont="1" applyBorder="1" applyAlignment="1">
      <alignment vertical="center"/>
    </xf>
    <xf numFmtId="0" fontId="3" fillId="0" borderId="4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8" fillId="0" borderId="48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2" fontId="18" fillId="0" borderId="0" xfId="0" applyNumberFormat="1" applyFont="1"/>
    <xf numFmtId="49" fontId="2" fillId="0" borderId="1" xfId="0" applyNumberFormat="1" applyFont="1" applyBorder="1" applyAlignment="1">
      <alignment vertical="center"/>
    </xf>
    <xf numFmtId="0" fontId="28" fillId="0" borderId="48" xfId="0" applyFont="1" applyBorder="1" applyAlignment="1">
      <alignment wrapText="1"/>
    </xf>
    <xf numFmtId="49" fontId="28" fillId="0" borderId="1" xfId="0" applyNumberFormat="1" applyFont="1" applyBorder="1" applyAlignment="1">
      <alignment vertical="center"/>
    </xf>
    <xf numFmtId="49" fontId="28" fillId="0" borderId="1" xfId="0" applyNumberFormat="1" applyFont="1" applyBorder="1" applyAlignment="1">
      <alignment horizontal="center"/>
    </xf>
    <xf numFmtId="0" fontId="7" fillId="0" borderId="48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33" fillId="0" borderId="48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49" fontId="33" fillId="0" borderId="1" xfId="0" applyNumberFormat="1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center" vertical="center"/>
    </xf>
    <xf numFmtId="167" fontId="33" fillId="0" borderId="36" xfId="0" applyNumberFormat="1" applyFont="1" applyFill="1" applyBorder="1" applyAlignment="1">
      <alignment vertical="center"/>
    </xf>
    <xf numFmtId="0" fontId="30" fillId="0" borderId="48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center" vertical="center"/>
    </xf>
    <xf numFmtId="167" fontId="30" fillId="0" borderId="36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/>
    </xf>
    <xf numFmtId="0" fontId="7" fillId="0" borderId="48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/>
    </xf>
    <xf numFmtId="0" fontId="27" fillId="0" borderId="48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49" fontId="27" fillId="0" borderId="1" xfId="0" applyNumberFormat="1" applyFont="1" applyFill="1" applyBorder="1" applyAlignment="1">
      <alignment horizontal="center" vertical="center"/>
    </xf>
    <xf numFmtId="167" fontId="27" fillId="0" borderId="36" xfId="0" applyNumberFormat="1" applyFont="1" applyFill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0" fontId="11" fillId="2" borderId="48" xfId="0" applyFont="1" applyFill="1" applyBorder="1" applyAlignment="1">
      <alignment vertical="top" wrapText="1"/>
    </xf>
    <xf numFmtId="0" fontId="33" fillId="0" borderId="48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left" vertical="top" wrapText="1"/>
    </xf>
    <xf numFmtId="167" fontId="33" fillId="0" borderId="36" xfId="0" applyNumberFormat="1" applyFont="1" applyBorder="1" applyAlignment="1">
      <alignment vertical="center"/>
    </xf>
    <xf numFmtId="0" fontId="30" fillId="0" borderId="1" xfId="0" applyFont="1" applyBorder="1" applyAlignment="1">
      <alignment horizontal="left" vertical="top" wrapText="1"/>
    </xf>
    <xf numFmtId="0" fontId="32" fillId="0" borderId="48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top" wrapText="1"/>
    </xf>
    <xf numFmtId="49" fontId="32" fillId="0" borderId="1" xfId="0" applyNumberFormat="1" applyFont="1" applyFill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0" fontId="35" fillId="0" borderId="48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2" fontId="33" fillId="0" borderId="1" xfId="113" applyNumberFormat="1" applyFont="1" applyBorder="1" applyAlignment="1" applyProtection="1">
      <alignment horizontal="left" vertical="top" wrapText="1"/>
    </xf>
    <xf numFmtId="0" fontId="33" fillId="0" borderId="55" xfId="0" applyFont="1" applyBorder="1" applyAlignment="1">
      <alignment horizontal="left" vertical="top" wrapText="1"/>
    </xf>
    <xf numFmtId="49" fontId="39" fillId="0" borderId="56" xfId="124" applyNumberFormat="1" applyFont="1" applyAlignment="1" applyProtection="1">
      <alignment horizontal="center" vertical="center" wrapText="1"/>
    </xf>
    <xf numFmtId="2" fontId="30" fillId="0" borderId="1" xfId="113" applyNumberFormat="1" applyFont="1" applyBorder="1" applyAlignment="1" applyProtection="1">
      <alignment horizontal="left" vertical="top" wrapText="1"/>
    </xf>
    <xf numFmtId="0" fontId="30" fillId="0" borderId="55" xfId="0" applyFont="1" applyBorder="1" applyAlignment="1">
      <alignment horizontal="left" vertical="top" wrapText="1"/>
    </xf>
    <xf numFmtId="2" fontId="28" fillId="0" borderId="1" xfId="113" applyNumberFormat="1" applyFont="1" applyBorder="1" applyAlignment="1" applyProtection="1">
      <alignment horizontal="left" vertical="top" wrapText="1"/>
    </xf>
    <xf numFmtId="0" fontId="28" fillId="0" borderId="55" xfId="0" applyFont="1" applyBorder="1" applyAlignment="1">
      <alignment horizontal="left" vertical="top" wrapText="1"/>
    </xf>
    <xf numFmtId="49" fontId="40" fillId="0" borderId="56" xfId="124" applyNumberFormat="1" applyFont="1" applyAlignment="1" applyProtection="1">
      <alignment horizontal="center" vertical="center" wrapText="1"/>
    </xf>
    <xf numFmtId="0" fontId="27" fillId="0" borderId="48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33" fillId="0" borderId="48" xfId="0" applyFont="1" applyBorder="1" applyAlignment="1">
      <alignment vertical="center" wrapText="1"/>
    </xf>
    <xf numFmtId="49" fontId="33" fillId="0" borderId="1" xfId="0" applyNumberFormat="1" applyFont="1" applyBorder="1" applyAlignment="1">
      <alignment vertical="center"/>
    </xf>
    <xf numFmtId="0" fontId="30" fillId="0" borderId="48" xfId="0" applyFont="1" applyBorder="1" applyAlignment="1">
      <alignment vertical="center" wrapText="1"/>
    </xf>
    <xf numFmtId="49" fontId="32" fillId="0" borderId="1" xfId="0" applyNumberFormat="1" applyFont="1" applyBorder="1" applyAlignment="1">
      <alignment vertical="center"/>
    </xf>
    <xf numFmtId="0" fontId="28" fillId="0" borderId="48" xfId="0" applyFont="1" applyBorder="1" applyAlignment="1">
      <alignment vertical="center" wrapText="1"/>
    </xf>
    <xf numFmtId="49" fontId="41" fillId="0" borderId="1" xfId="0" applyNumberFormat="1" applyFont="1" applyBorder="1" applyAlignment="1">
      <alignment vertical="center"/>
    </xf>
    <xf numFmtId="49" fontId="3" fillId="0" borderId="48" xfId="0" applyNumberFormat="1" applyFont="1" applyBorder="1" applyAlignment="1" applyProtection="1">
      <alignment horizontal="left" vertical="top" wrapText="1"/>
    </xf>
    <xf numFmtId="49" fontId="11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vertical="center" wrapText="1"/>
    </xf>
    <xf numFmtId="49" fontId="27" fillId="0" borderId="1" xfId="0" applyNumberFormat="1" applyFont="1" applyFill="1" applyBorder="1" applyAlignment="1">
      <alignment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8" fillId="0" borderId="48" xfId="0" applyFont="1" applyBorder="1"/>
    <xf numFmtId="0" fontId="8" fillId="0" borderId="1" xfId="0" applyFont="1" applyBorder="1" applyAlignment="1">
      <alignment horizontal="left" vertical="center" wrapText="1"/>
    </xf>
    <xf numFmtId="0" fontId="7" fillId="0" borderId="48" xfId="113" applyNumberFormat="1" applyFont="1" applyBorder="1" applyProtection="1">
      <alignment horizontal="left" wrapText="1"/>
    </xf>
    <xf numFmtId="49" fontId="3" fillId="0" borderId="1" xfId="0" applyNumberFormat="1" applyFont="1" applyFill="1" applyBorder="1" applyAlignment="1">
      <alignment vertical="center" wrapText="1"/>
    </xf>
    <xf numFmtId="0" fontId="2" fillId="0" borderId="48" xfId="113" applyNumberFormat="1" applyFont="1" applyBorder="1" applyProtection="1">
      <alignment horizontal="left" wrapText="1"/>
    </xf>
    <xf numFmtId="0" fontId="27" fillId="0" borderId="48" xfId="113" applyNumberFormat="1" applyFont="1" applyBorder="1" applyProtection="1">
      <alignment horizontal="left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48" xfId="113" applyNumberFormat="1" applyFont="1" applyBorder="1" applyProtection="1">
      <alignment horizontal="left" wrapText="1"/>
    </xf>
    <xf numFmtId="0" fontId="27" fillId="0" borderId="1" xfId="0" applyFont="1" applyBorder="1" applyAlignment="1">
      <alignment vertical="center" wrapText="1"/>
    </xf>
    <xf numFmtId="0" fontId="11" fillId="0" borderId="48" xfId="113" applyNumberFormat="1" applyFont="1" applyBorder="1" applyAlignment="1" applyProtection="1">
      <alignment horizontal="left" vertical="top" wrapText="1"/>
    </xf>
    <xf numFmtId="0" fontId="11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3" fillId="2" borderId="48" xfId="0" applyFont="1" applyFill="1" applyBorder="1" applyAlignment="1">
      <alignment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2" fillId="0" borderId="48" xfId="0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8" fillId="2" borderId="1" xfId="0" applyNumberFormat="1" applyFont="1" applyFill="1" applyBorder="1" applyAlignment="1">
      <alignment horizontal="center" vertical="center"/>
    </xf>
    <xf numFmtId="0" fontId="16" fillId="0" borderId="48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65" fontId="37" fillId="0" borderId="0" xfId="0" applyNumberFormat="1" applyFont="1" applyAlignment="1">
      <alignment horizontal="center" vertical="center"/>
    </xf>
    <xf numFmtId="0" fontId="42" fillId="0" borderId="6" xfId="0" applyFont="1" applyBorder="1" applyAlignment="1">
      <alignment horizontal="left" vertical="top" wrapText="1"/>
    </xf>
    <xf numFmtId="0" fontId="42" fillId="0" borderId="7" xfId="0" applyFont="1" applyBorder="1" applyAlignment="1">
      <alignment horizontal="left" vertical="top" wrapText="1"/>
    </xf>
    <xf numFmtId="49" fontId="42" fillId="0" borderId="7" xfId="0" applyNumberFormat="1" applyFont="1" applyFill="1" applyBorder="1" applyAlignment="1">
      <alignment horizontal="center" vertical="center"/>
    </xf>
    <xf numFmtId="49" fontId="42" fillId="0" borderId="7" xfId="0" applyNumberFormat="1" applyFont="1" applyBorder="1" applyAlignment="1">
      <alignment horizontal="center" vertical="center"/>
    </xf>
    <xf numFmtId="167" fontId="42" fillId="0" borderId="35" xfId="0" applyNumberFormat="1" applyFont="1" applyBorder="1" applyAlignment="1">
      <alignment vertical="center"/>
    </xf>
    <xf numFmtId="0" fontId="0" fillId="0" borderId="0" xfId="0" applyFill="1"/>
    <xf numFmtId="0" fontId="21" fillId="0" borderId="0" xfId="0" applyFont="1" applyAlignment="1"/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/>
    </xf>
    <xf numFmtId="49" fontId="3" fillId="0" borderId="4" xfId="0" applyNumberFormat="1" applyFont="1" applyBorder="1" applyAlignment="1">
      <alignment horizontal="center" vertical="center"/>
    </xf>
    <xf numFmtId="167" fontId="3" fillId="0" borderId="4" xfId="0" applyNumberFormat="1" applyFont="1" applyFill="1" applyBorder="1" applyAlignment="1">
      <alignment horizontal="center" vertical="center"/>
    </xf>
    <xf numFmtId="167" fontId="3" fillId="0" borderId="34" xfId="0" applyNumberFormat="1" applyFont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3" fillId="0" borderId="36" xfId="0" applyNumberFormat="1" applyFont="1" applyBorder="1" applyAlignment="1">
      <alignment horizontal="center" vertical="center"/>
    </xf>
    <xf numFmtId="167" fontId="0" fillId="0" borderId="36" xfId="0" applyNumberFormat="1" applyBorder="1" applyAlignment="1">
      <alignment vertical="center"/>
    </xf>
    <xf numFmtId="0" fontId="3" fillId="0" borderId="48" xfId="0" applyFont="1" applyBorder="1" applyAlignment="1">
      <alignment vertical="top"/>
    </xf>
    <xf numFmtId="0" fontId="3" fillId="0" borderId="48" xfId="0" applyFont="1" applyFill="1" applyBorder="1" applyAlignment="1">
      <alignment vertical="top" wrapText="1"/>
    </xf>
    <xf numFmtId="167" fontId="3" fillId="0" borderId="36" xfId="0" applyNumberFormat="1" applyFont="1" applyFill="1" applyBorder="1" applyAlignment="1">
      <alignment horizontal="center" vertical="center"/>
    </xf>
    <xf numFmtId="0" fontId="3" fillId="0" borderId="50" xfId="0" applyFont="1" applyBorder="1" applyAlignment="1">
      <alignment vertical="top" wrapText="1"/>
    </xf>
    <xf numFmtId="49" fontId="3" fillId="0" borderId="9" xfId="0" applyNumberFormat="1" applyFont="1" applyFill="1" applyBorder="1" applyAlignment="1">
      <alignment horizontal="center" vertical="center"/>
    </xf>
    <xf numFmtId="167" fontId="3" fillId="0" borderId="9" xfId="0" applyNumberFormat="1" applyFont="1" applyFill="1" applyBorder="1" applyAlignment="1">
      <alignment horizontal="center" vertical="center"/>
    </xf>
    <xf numFmtId="167" fontId="3" fillId="0" borderId="37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49" fontId="2" fillId="0" borderId="32" xfId="0" applyNumberFormat="1" applyFont="1" applyBorder="1" applyAlignment="1">
      <alignment horizontal="center" vertical="center"/>
    </xf>
    <xf numFmtId="167" fontId="3" fillId="0" borderId="32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0" fillId="0" borderId="0" xfId="0" applyNumberFormat="1" applyFill="1"/>
    <xf numFmtId="0" fontId="2" fillId="0" borderId="0" xfId="0" applyFont="1" applyAlignment="1">
      <alignment horizontal="right" vertical="top" wrapText="1"/>
    </xf>
    <xf numFmtId="0" fontId="3" fillId="0" borderId="42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/>
    </xf>
    <xf numFmtId="49" fontId="3" fillId="0" borderId="15" xfId="0" applyNumberFormat="1" applyFont="1" applyBorder="1" applyAlignment="1">
      <alignment horizontal="center" vertical="center"/>
    </xf>
    <xf numFmtId="167" fontId="3" fillId="0" borderId="38" xfId="0" applyNumberFormat="1" applyFont="1" applyBorder="1" applyAlignment="1">
      <alignment horizontal="center" vertical="center"/>
    </xf>
    <xf numFmtId="167" fontId="17" fillId="0" borderId="36" xfId="0" applyNumberFormat="1" applyFont="1" applyBorder="1" applyAlignment="1">
      <alignment horizontal="center" vertical="center"/>
    </xf>
    <xf numFmtId="0" fontId="3" fillId="0" borderId="48" xfId="0" applyFont="1" applyBorder="1"/>
    <xf numFmtId="0" fontId="3" fillId="0" borderId="48" xfId="0" applyFont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3" fillId="0" borderId="5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/>
    </xf>
    <xf numFmtId="167" fontId="3" fillId="0" borderId="42" xfId="0" applyNumberFormat="1" applyFont="1" applyBorder="1" applyAlignment="1">
      <alignment horizontal="center" vertical="center"/>
    </xf>
    <xf numFmtId="0" fontId="59" fillId="0" borderId="0" xfId="150" applyFont="1" applyFill="1"/>
    <xf numFmtId="0" fontId="61" fillId="0" borderId="0" xfId="150" applyFont="1" applyFill="1"/>
    <xf numFmtId="0" fontId="59" fillId="0" borderId="0" xfId="150" applyFont="1" applyFill="1" applyBorder="1" applyAlignment="1" applyProtection="1"/>
    <xf numFmtId="0" fontId="62" fillId="0" borderId="0" xfId="150" applyFont="1" applyFill="1" applyBorder="1" applyAlignment="1" applyProtection="1">
      <alignment vertical="center"/>
    </xf>
    <xf numFmtId="49" fontId="59" fillId="0" borderId="0" xfId="150" applyNumberFormat="1" applyFont="1" applyFill="1" applyBorder="1" applyAlignment="1" applyProtection="1">
      <alignment horizontal="right"/>
    </xf>
    <xf numFmtId="0" fontId="59" fillId="0" borderId="0" xfId="150" applyFont="1" applyFill="1" applyBorder="1" applyAlignment="1">
      <alignment horizontal="left" vertical="center"/>
    </xf>
    <xf numFmtId="0" fontId="59" fillId="0" borderId="0" xfId="150" applyFont="1" applyFill="1" applyBorder="1" applyAlignment="1" applyProtection="1">
      <alignment horizontal="right"/>
    </xf>
    <xf numFmtId="0" fontId="63" fillId="0" borderId="92" xfId="150" applyFont="1" applyBorder="1" applyAlignment="1">
      <alignment vertical="top"/>
    </xf>
    <xf numFmtId="49" fontId="63" fillId="0" borderId="92" xfId="150" applyNumberFormat="1" applyFont="1" applyBorder="1" applyAlignment="1">
      <alignment horizontal="center" vertical="center"/>
    </xf>
    <xf numFmtId="49" fontId="63" fillId="0" borderId="93" xfId="150" applyNumberFormat="1" applyFont="1" applyBorder="1" applyAlignment="1">
      <alignment horizontal="center" vertical="center"/>
    </xf>
    <xf numFmtId="170" fontId="63" fillId="0" borderId="94" xfId="150" applyNumberFormat="1" applyFont="1" applyBorder="1" applyAlignment="1">
      <alignment horizontal="center" vertical="center"/>
    </xf>
    <xf numFmtId="0" fontId="63" fillId="0" borderId="94" xfId="150" applyFont="1" applyBorder="1" applyAlignment="1">
      <alignment vertical="top"/>
    </xf>
    <xf numFmtId="0" fontId="64" fillId="0" borderId="94" xfId="150" applyFont="1" applyBorder="1" applyAlignment="1">
      <alignment vertical="top"/>
    </xf>
    <xf numFmtId="0" fontId="66" fillId="0" borderId="57" xfId="151" applyNumberFormat="1" applyFont="1" applyAlignment="1" applyProtection="1">
      <alignment vertical="top" wrapText="1"/>
    </xf>
    <xf numFmtId="49" fontId="60" fillId="0" borderId="92" xfId="150" applyNumberFormat="1" applyFont="1" applyBorder="1" applyAlignment="1">
      <alignment horizontal="center" vertical="center"/>
    </xf>
    <xf numFmtId="49" fontId="60" fillId="0" borderId="93" xfId="150" applyNumberFormat="1" applyFont="1" applyBorder="1" applyAlignment="1">
      <alignment horizontal="center" vertical="center"/>
    </xf>
    <xf numFmtId="170" fontId="60" fillId="0" borderId="94" xfId="150" applyNumberFormat="1" applyFont="1" applyBorder="1" applyAlignment="1">
      <alignment horizontal="center" vertical="center"/>
    </xf>
    <xf numFmtId="0" fontId="64" fillId="0" borderId="94" xfId="150" applyFont="1" applyBorder="1" applyAlignment="1">
      <alignment vertical="top" wrapText="1"/>
    </xf>
    <xf numFmtId="0" fontId="67" fillId="0" borderId="57" xfId="151" applyNumberFormat="1" applyFont="1" applyAlignment="1" applyProtection="1">
      <alignment vertical="top" wrapText="1"/>
    </xf>
    <xf numFmtId="4" fontId="68" fillId="0" borderId="0" xfId="150" applyNumberFormat="1" applyFont="1" applyFill="1" applyBorder="1" applyAlignment="1">
      <alignment horizontal="right"/>
    </xf>
    <xf numFmtId="170" fontId="61" fillId="0" borderId="0" xfId="150" applyNumberFormat="1" applyFont="1" applyFill="1"/>
    <xf numFmtId="0" fontId="2" fillId="0" borderId="0" xfId="0" applyFont="1" applyAlignment="1">
      <alignment horizontal="right"/>
    </xf>
    <xf numFmtId="0" fontId="0" fillId="0" borderId="0" xfId="0"/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right" wrapText="1"/>
    </xf>
    <xf numFmtId="0" fontId="0" fillId="0" borderId="0" xfId="0"/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60" fillId="0" borderId="0" xfId="0" applyFont="1" applyAlignment="1">
      <alignment horizontal="right"/>
    </xf>
    <xf numFmtId="0" fontId="60" fillId="0" borderId="0" xfId="0" applyFont="1" applyAlignment="1">
      <alignment horizontal="right" vertical="center"/>
    </xf>
    <xf numFmtId="0" fontId="63" fillId="0" borderId="0" xfId="150" applyFont="1" applyAlignment="1">
      <alignment horizontal="center" wrapText="1"/>
    </xf>
    <xf numFmtId="0" fontId="63" fillId="0" borderId="88" xfId="150" applyFont="1" applyBorder="1" applyAlignment="1">
      <alignment horizontal="center" vertical="center"/>
    </xf>
    <xf numFmtId="0" fontId="63" fillId="0" borderId="15" xfId="150" applyFont="1" applyBorder="1" applyAlignment="1">
      <alignment horizontal="center" vertical="center"/>
    </xf>
    <xf numFmtId="0" fontId="63" fillId="0" borderId="89" xfId="150" applyFont="1" applyBorder="1" applyAlignment="1">
      <alignment horizontal="center" vertical="center" wrapText="1"/>
    </xf>
    <xf numFmtId="0" fontId="63" fillId="0" borderId="90" xfId="150" applyFont="1" applyBorder="1" applyAlignment="1">
      <alignment horizontal="center" vertical="center" wrapText="1"/>
    </xf>
    <xf numFmtId="0" fontId="63" fillId="0" borderId="16" xfId="150" applyFont="1" applyBorder="1" applyAlignment="1">
      <alignment horizontal="center" vertical="center" wrapText="1"/>
    </xf>
    <xf numFmtId="0" fontId="63" fillId="0" borderId="91" xfId="150" applyFont="1" applyBorder="1" applyAlignment="1">
      <alignment horizontal="center" vertical="center" wrapText="1"/>
    </xf>
    <xf numFmtId="170" fontId="63" fillId="0" borderId="88" xfId="150" applyNumberFormat="1" applyFont="1" applyBorder="1" applyAlignment="1">
      <alignment horizontal="center" vertical="center" wrapText="1"/>
    </xf>
    <xf numFmtId="170" fontId="63" fillId="0" borderId="15" xfId="150" applyNumberFormat="1" applyFont="1" applyBorder="1" applyAlignment="1">
      <alignment horizontal="center" vertical="center" wrapText="1"/>
    </xf>
    <xf numFmtId="0" fontId="60" fillId="0" borderId="0" xfId="150" applyFont="1" applyAlignment="1">
      <alignment horizontal="right" wrapText="1"/>
    </xf>
    <xf numFmtId="0" fontId="60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right" wrapText="1"/>
    </xf>
    <xf numFmtId="0" fontId="0" fillId="0" borderId="0" xfId="0"/>
    <xf numFmtId="0" fontId="60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0" fontId="60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right"/>
    </xf>
    <xf numFmtId="165" fontId="14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0" fillId="0" borderId="0" xfId="0" applyFont="1" applyAlignment="1">
      <alignment horizontal="right" shrinkToFit="1"/>
    </xf>
    <xf numFmtId="0" fontId="0" fillId="0" borderId="0" xfId="0" applyAlignment="1">
      <alignment horizontal="right"/>
    </xf>
    <xf numFmtId="0" fontId="21" fillId="0" borderId="0" xfId="0" applyFont="1" applyAlignment="1">
      <alignment horizontal="right" shrinkToFit="1"/>
    </xf>
    <xf numFmtId="0" fontId="21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wrapText="1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148" applyFont="1" applyFill="1" applyBorder="1" applyAlignment="1">
      <alignment horizontal="center" vertical="center" wrapText="1"/>
    </xf>
    <xf numFmtId="0" fontId="2" fillId="0" borderId="0" xfId="148" applyFont="1" applyFill="1" applyBorder="1" applyAlignment="1">
      <alignment horizontal="center" vertical="center" wrapText="1"/>
    </xf>
    <xf numFmtId="0" fontId="2" fillId="0" borderId="19" xfId="148" applyFont="1" applyFill="1" applyBorder="1" applyAlignment="1">
      <alignment horizontal="center" vertical="center" wrapText="1"/>
    </xf>
    <xf numFmtId="0" fontId="2" fillId="0" borderId="28" xfId="148" applyFont="1" applyFill="1" applyBorder="1" applyAlignment="1">
      <alignment horizontal="center" vertical="center" wrapText="1"/>
    </xf>
    <xf numFmtId="0" fontId="2" fillId="0" borderId="20" xfId="148" applyFont="1" applyFill="1" applyBorder="1" applyAlignment="1">
      <alignment horizontal="center" vertical="center" wrapText="1"/>
    </xf>
    <xf numFmtId="0" fontId="3" fillId="0" borderId="4" xfId="148" applyFont="1" applyFill="1" applyBorder="1" applyAlignment="1">
      <alignment horizontal="center" vertical="center" wrapText="1"/>
    </xf>
    <xf numFmtId="0" fontId="3" fillId="0" borderId="7" xfId="148" applyFont="1" applyFill="1" applyBorder="1" applyAlignment="1">
      <alignment horizontal="center" vertical="center" wrapText="1"/>
    </xf>
    <xf numFmtId="0" fontId="2" fillId="0" borderId="9" xfId="148" applyFont="1" applyFill="1" applyBorder="1" applyAlignment="1">
      <alignment horizontal="center" vertical="center" wrapText="1"/>
    </xf>
    <xf numFmtId="0" fontId="2" fillId="0" borderId="29" xfId="148" applyFont="1" applyFill="1" applyBorder="1" applyAlignment="1">
      <alignment horizontal="center" vertical="center" wrapText="1"/>
    </xf>
    <xf numFmtId="168" fontId="3" fillId="0" borderId="34" xfId="148" applyNumberFormat="1" applyFont="1" applyFill="1" applyBorder="1" applyAlignment="1">
      <alignment horizontal="center" vertical="center" wrapText="1"/>
    </xf>
    <xf numFmtId="168" fontId="3" fillId="0" borderId="35" xfId="148" applyNumberFormat="1" applyFont="1" applyFill="1" applyBorder="1" applyAlignment="1">
      <alignment horizontal="center" vertical="center" wrapText="1"/>
    </xf>
    <xf numFmtId="0" fontId="2" fillId="0" borderId="19" xfId="148" applyFont="1" applyFill="1" applyBorder="1" applyAlignment="1">
      <alignment horizontal="left" vertical="center" wrapText="1"/>
    </xf>
    <xf numFmtId="0" fontId="2" fillId="0" borderId="20" xfId="148" applyFont="1" applyFill="1" applyBorder="1" applyAlignment="1">
      <alignment horizontal="left" vertical="center" wrapText="1"/>
    </xf>
    <xf numFmtId="168" fontId="2" fillId="0" borderId="2" xfId="148" applyNumberFormat="1" applyFont="1" applyFill="1" applyBorder="1" applyAlignment="1">
      <alignment horizontal="center" wrapText="1"/>
    </xf>
    <xf numFmtId="0" fontId="3" fillId="0" borderId="4" xfId="148" applyFont="1" applyFill="1" applyBorder="1" applyAlignment="1">
      <alignment horizontal="center" vertical="center"/>
    </xf>
    <xf numFmtId="0" fontId="3" fillId="0" borderId="31" xfId="148" applyFont="1" applyFill="1" applyBorder="1" applyAlignment="1">
      <alignment horizontal="left"/>
    </xf>
    <xf numFmtId="0" fontId="3" fillId="0" borderId="32" xfId="148" applyFont="1" applyFill="1" applyBorder="1" applyAlignment="1">
      <alignment horizontal="left"/>
    </xf>
    <xf numFmtId="0" fontId="10" fillId="0" borderId="0" xfId="148" applyFont="1" applyFill="1" applyBorder="1" applyAlignment="1">
      <alignment horizontal="left" vertical="center"/>
    </xf>
    <xf numFmtId="0" fontId="10" fillId="0" borderId="0" xfId="148" applyFont="1" applyFill="1" applyBorder="1" applyAlignment="1">
      <alignment horizontal="center"/>
    </xf>
    <xf numFmtId="49" fontId="3" fillId="0" borderId="13" xfId="148" applyNumberFormat="1" applyFont="1" applyFill="1" applyBorder="1" applyAlignment="1">
      <alignment horizontal="center" vertical="center"/>
    </xf>
    <xf numFmtId="49" fontId="3" fillId="0" borderId="17" xfId="148" applyNumberFormat="1" applyFont="1" applyFill="1" applyBorder="1" applyAlignment="1">
      <alignment horizontal="center" vertical="center"/>
    </xf>
    <xf numFmtId="49" fontId="2" fillId="0" borderId="13" xfId="148" applyNumberFormat="1" applyFont="1" applyFill="1" applyBorder="1" applyAlignment="1">
      <alignment horizontal="center" vertical="top"/>
    </xf>
    <xf numFmtId="49" fontId="2" fillId="0" borderId="17" xfId="148" applyNumberFormat="1" applyFont="1" applyFill="1" applyBorder="1" applyAlignment="1">
      <alignment horizontal="center" vertical="top"/>
    </xf>
    <xf numFmtId="49" fontId="2" fillId="0" borderId="13" xfId="148" applyNumberFormat="1" applyFont="1" applyFill="1" applyBorder="1" applyAlignment="1">
      <alignment horizontal="center" vertical="center"/>
    </xf>
    <xf numFmtId="49" fontId="2" fillId="0" borderId="17" xfId="148" applyNumberFormat="1" applyFont="1" applyFill="1" applyBorder="1" applyAlignment="1">
      <alignment horizontal="center" vertical="center"/>
    </xf>
    <xf numFmtId="49" fontId="2" fillId="0" borderId="45" xfId="148" applyNumberFormat="1" applyFont="1" applyFill="1" applyBorder="1" applyAlignment="1">
      <alignment horizontal="center" vertical="center"/>
    </xf>
    <xf numFmtId="49" fontId="2" fillId="0" borderId="46" xfId="148" applyNumberFormat="1" applyFont="1" applyFill="1" applyBorder="1" applyAlignment="1">
      <alignment horizontal="center" vertical="center"/>
    </xf>
    <xf numFmtId="49" fontId="2" fillId="0" borderId="21" xfId="148" applyNumberFormat="1" applyFont="1" applyFill="1" applyBorder="1" applyAlignment="1">
      <alignment horizontal="center" vertical="center"/>
    </xf>
    <xf numFmtId="49" fontId="2" fillId="0" borderId="18" xfId="148" applyNumberFormat="1" applyFont="1" applyFill="1" applyBorder="1" applyAlignment="1">
      <alignment horizontal="center" vertical="center"/>
    </xf>
    <xf numFmtId="49" fontId="2" fillId="0" borderId="26" xfId="148" applyNumberFormat="1" applyFont="1" applyFill="1" applyBorder="1" applyAlignment="1">
      <alignment horizontal="center" vertical="center"/>
    </xf>
    <xf numFmtId="0" fontId="3" fillId="0" borderId="43" xfId="148" applyFont="1" applyFill="1" applyBorder="1" applyAlignment="1">
      <alignment horizontal="center" vertical="center" wrapText="1"/>
    </xf>
    <xf numFmtId="0" fontId="3" fillId="0" borderId="44" xfId="148" applyFont="1" applyFill="1" applyBorder="1" applyAlignment="1">
      <alignment horizontal="center" vertical="center" wrapText="1"/>
    </xf>
    <xf numFmtId="0" fontId="2" fillId="0" borderId="43" xfId="148" applyFont="1" applyFill="1" applyBorder="1" applyAlignment="1">
      <alignment vertical="top" wrapText="1"/>
    </xf>
    <xf numFmtId="0" fontId="2" fillId="0" borderId="44" xfId="148" applyFont="1" applyFill="1" applyBorder="1" applyAlignment="1">
      <alignment vertical="top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right"/>
    </xf>
    <xf numFmtId="167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167" fontId="2" fillId="0" borderId="0" xfId="0" applyNumberFormat="1" applyFont="1" applyFill="1" applyAlignment="1">
      <alignment horizontal="center" vertical="center" wrapText="1"/>
    </xf>
    <xf numFmtId="0" fontId="7" fillId="0" borderId="19" xfId="148" applyFont="1" applyFill="1" applyBorder="1" applyAlignment="1">
      <alignment horizontal="center" vertical="center" wrapText="1"/>
    </xf>
    <xf numFmtId="0" fontId="7" fillId="0" borderId="28" xfId="148" applyFont="1" applyFill="1" applyBorder="1" applyAlignment="1">
      <alignment horizontal="center" vertical="center" wrapText="1"/>
    </xf>
    <xf numFmtId="0" fontId="2" fillId="0" borderId="22" xfId="148" applyFont="1" applyFill="1" applyBorder="1" applyAlignment="1">
      <alignment horizontal="center" vertical="center" wrapText="1"/>
    </xf>
    <xf numFmtId="0" fontId="2" fillId="0" borderId="27" xfId="148" applyFont="1" applyFill="1" applyBorder="1" applyAlignment="1">
      <alignment horizontal="center" vertical="center" wrapText="1"/>
    </xf>
    <xf numFmtId="168" fontId="3" fillId="0" borderId="5" xfId="148" applyNumberFormat="1" applyFont="1" applyFill="1" applyBorder="1" applyAlignment="1">
      <alignment horizontal="center" vertical="center" wrapText="1"/>
    </xf>
    <xf numFmtId="168" fontId="3" fillId="0" borderId="8" xfId="148" applyNumberFormat="1" applyFont="1" applyFill="1" applyBorder="1" applyAlignment="1">
      <alignment horizontal="center" vertical="center" wrapText="1"/>
    </xf>
    <xf numFmtId="0" fontId="2" fillId="0" borderId="3" xfId="148" applyFont="1" applyFill="1" applyBorder="1" applyAlignment="1">
      <alignment vertical="center" wrapText="1"/>
    </xf>
    <xf numFmtId="0" fontId="2" fillId="0" borderId="6" xfId="148" applyFont="1" applyFill="1" applyBorder="1" applyAlignment="1">
      <alignment vertical="center" wrapText="1"/>
    </xf>
    <xf numFmtId="0" fontId="2" fillId="0" borderId="14" xfId="148" applyFont="1" applyFill="1" applyBorder="1" applyAlignment="1">
      <alignment vertical="center" wrapText="1"/>
    </xf>
    <xf numFmtId="0" fontId="2" fillId="0" borderId="22" xfId="148" applyFont="1" applyFill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168" fontId="2" fillId="0" borderId="2" xfId="148" applyNumberFormat="1" applyFont="1" applyFill="1" applyBorder="1" applyAlignment="1">
      <alignment horizontal="right" wrapText="1"/>
    </xf>
    <xf numFmtId="0" fontId="9" fillId="0" borderId="0" xfId="148" applyFont="1" applyFill="1" applyBorder="1" applyAlignment="1">
      <alignment horizontal="left" vertical="top"/>
    </xf>
    <xf numFmtId="49" fontId="3" fillId="0" borderId="3" xfId="148" applyNumberFormat="1" applyFont="1" applyFill="1" applyBorder="1" applyAlignment="1">
      <alignment horizontal="center" vertical="center"/>
    </xf>
    <xf numFmtId="49" fontId="3" fillId="0" borderId="6" xfId="148" applyNumberFormat="1" applyFont="1" applyFill="1" applyBorder="1" applyAlignment="1">
      <alignment horizontal="center" vertical="center"/>
    </xf>
    <xf numFmtId="49" fontId="2" fillId="0" borderId="3" xfId="148" applyNumberFormat="1" applyFont="1" applyFill="1" applyBorder="1" applyAlignment="1">
      <alignment horizontal="center" vertical="top"/>
    </xf>
    <xf numFmtId="49" fontId="2" fillId="0" borderId="6" xfId="148" applyNumberFormat="1" applyFont="1" applyFill="1" applyBorder="1" applyAlignment="1">
      <alignment horizontal="center" vertical="top"/>
    </xf>
    <xf numFmtId="49" fontId="2" fillId="0" borderId="11" xfId="148" applyNumberFormat="1" applyFont="1" applyFill="1" applyBorder="1" applyAlignment="1">
      <alignment horizontal="center" vertical="center"/>
    </xf>
    <xf numFmtId="49" fontId="2" fillId="0" borderId="12" xfId="148" applyNumberFormat="1" applyFont="1" applyFill="1" applyBorder="1" applyAlignment="1">
      <alignment horizontal="center" vertical="center"/>
    </xf>
    <xf numFmtId="49" fontId="2" fillId="0" borderId="18" xfId="148" applyNumberFormat="1" applyFont="1" applyFill="1" applyBorder="1" applyAlignment="1">
      <alignment horizontal="center" vertical="center" wrapText="1"/>
    </xf>
    <xf numFmtId="49" fontId="2" fillId="0" borderId="21" xfId="148" applyNumberFormat="1" applyFont="1" applyFill="1" applyBorder="1" applyAlignment="1">
      <alignment horizontal="center" vertical="center" wrapText="1"/>
    </xf>
    <xf numFmtId="49" fontId="2" fillId="0" borderId="26" xfId="148" applyNumberFormat="1" applyFont="1" applyFill="1" applyBorder="1" applyAlignment="1">
      <alignment horizontal="center" vertical="center" wrapText="1"/>
    </xf>
    <xf numFmtId="0" fontId="2" fillId="0" borderId="4" xfId="148" applyFont="1" applyFill="1" applyBorder="1" applyAlignment="1">
      <alignment vertical="top" wrapText="1"/>
    </xf>
    <xf numFmtId="0" fontId="2" fillId="0" borderId="9" xfId="148" applyFont="1" applyFill="1" applyBorder="1" applyAlignment="1">
      <alignment vertical="top" wrapText="1"/>
    </xf>
  </cellXfs>
  <cellStyles count="152">
    <cellStyle name="br" xfId="1"/>
    <cellStyle name="col" xfId="2"/>
    <cellStyle name="st128" xfId="3"/>
    <cellStyle name="style0" xfId="4"/>
    <cellStyle name="style0 2" xfId="5"/>
    <cellStyle name="td" xfId="6"/>
    <cellStyle name="td 2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6 2" xfId="26"/>
    <cellStyle name="xl117" xfId="27"/>
    <cellStyle name="xl117 2" xfId="28"/>
    <cellStyle name="xl118" xfId="29"/>
    <cellStyle name="xl118 2" xfId="30"/>
    <cellStyle name="xl119" xfId="31"/>
    <cellStyle name="xl120" xfId="32"/>
    <cellStyle name="xl121" xfId="33"/>
    <cellStyle name="xl122" xfId="34"/>
    <cellStyle name="xl123" xfId="35"/>
    <cellStyle name="xl124" xfId="36"/>
    <cellStyle name="xl125" xfId="37"/>
    <cellStyle name="xl126" xfId="38"/>
    <cellStyle name="xl126 2" xfId="39"/>
    <cellStyle name="xl127" xfId="40"/>
    <cellStyle name="xl128" xfId="41"/>
    <cellStyle name="xl129" xfId="42"/>
    <cellStyle name="xl130" xfId="43"/>
    <cellStyle name="xl131" xfId="44"/>
    <cellStyle name="xl132" xfId="45"/>
    <cellStyle name="xl133" xfId="46"/>
    <cellStyle name="xl134" xfId="47"/>
    <cellStyle name="xl135" xfId="48"/>
    <cellStyle name="xl136" xfId="49"/>
    <cellStyle name="xl136 2" xfId="50"/>
    <cellStyle name="xl137" xfId="51"/>
    <cellStyle name="xl138" xfId="52"/>
    <cellStyle name="xl139" xfId="53"/>
    <cellStyle name="xl140" xfId="54"/>
    <cellStyle name="xl141" xfId="55"/>
    <cellStyle name="xl142" xfId="56"/>
    <cellStyle name="xl143" xfId="57"/>
    <cellStyle name="xl21" xfId="58"/>
    <cellStyle name="xl21 2" xfId="59"/>
    <cellStyle name="xl22" xfId="60"/>
    <cellStyle name="xl23" xfId="61"/>
    <cellStyle name="xl24" xfId="62"/>
    <cellStyle name="xl25" xfId="63"/>
    <cellStyle name="xl26" xfId="64"/>
    <cellStyle name="xl27" xfId="65"/>
    <cellStyle name="xl28" xfId="66"/>
    <cellStyle name="xl29" xfId="67"/>
    <cellStyle name="xl30" xfId="68"/>
    <cellStyle name="xl31" xfId="69"/>
    <cellStyle name="xl31 2" xfId="70"/>
    <cellStyle name="xl32" xfId="71"/>
    <cellStyle name="xl32 2" xfId="72"/>
    <cellStyle name="xl33" xfId="73"/>
    <cellStyle name="xl34" xfId="74"/>
    <cellStyle name="xl35" xfId="75"/>
    <cellStyle name="xl36" xfId="76"/>
    <cellStyle name="xl37" xfId="77"/>
    <cellStyle name="xl38" xfId="78"/>
    <cellStyle name="xl39" xfId="79"/>
    <cellStyle name="xl40" xfId="80"/>
    <cellStyle name="xl41" xfId="81"/>
    <cellStyle name="xl42" xfId="82"/>
    <cellStyle name="xl43" xfId="83"/>
    <cellStyle name="xl44" xfId="84"/>
    <cellStyle name="xl45" xfId="85"/>
    <cellStyle name="xl46" xfId="86"/>
    <cellStyle name="xl47" xfId="87"/>
    <cellStyle name="xl48" xfId="88"/>
    <cellStyle name="xl49" xfId="89"/>
    <cellStyle name="xl50" xfId="90"/>
    <cellStyle name="xl51" xfId="91"/>
    <cellStyle name="xl52" xfId="92"/>
    <cellStyle name="xl53" xfId="93"/>
    <cellStyle name="xl54" xfId="94"/>
    <cellStyle name="xl55" xfId="95"/>
    <cellStyle name="xl56" xfId="96"/>
    <cellStyle name="xl57" xfId="97"/>
    <cellStyle name="xl58" xfId="98"/>
    <cellStyle name="xl59" xfId="99"/>
    <cellStyle name="xl60" xfId="100"/>
    <cellStyle name="xl61" xfId="101"/>
    <cellStyle name="xl62" xfId="102"/>
    <cellStyle name="xl63" xfId="103"/>
    <cellStyle name="xl64" xfId="104"/>
    <cellStyle name="xl65" xfId="105"/>
    <cellStyle name="xl65 2" xfId="106"/>
    <cellStyle name="xl66" xfId="107"/>
    <cellStyle name="xl66 2" xfId="108"/>
    <cellStyle name="xl67" xfId="109"/>
    <cellStyle name="xl67 2" xfId="110"/>
    <cellStyle name="xl68" xfId="111"/>
    <cellStyle name="xl69" xfId="112"/>
    <cellStyle name="xl70" xfId="113"/>
    <cellStyle name="xl71" xfId="114"/>
    <cellStyle name="xl72" xfId="115"/>
    <cellStyle name="xl72 2" xfId="116"/>
    <cellStyle name="xl73" xfId="117"/>
    <cellStyle name="xl74" xfId="118"/>
    <cellStyle name="xl75" xfId="119"/>
    <cellStyle name="xl75 2" xfId="151"/>
    <cellStyle name="xl76" xfId="120"/>
    <cellStyle name="xl77" xfId="121"/>
    <cellStyle name="xl77 2" xfId="122"/>
    <cellStyle name="xl78" xfId="123"/>
    <cellStyle name="xl79" xfId="124"/>
    <cellStyle name="xl80" xfId="125"/>
    <cellStyle name="xl81" xfId="126"/>
    <cellStyle name="xl82" xfId="127"/>
    <cellStyle name="xl83" xfId="128"/>
    <cellStyle name="xl84" xfId="129"/>
    <cellStyle name="xl85" xfId="130"/>
    <cellStyle name="xl86" xfId="131"/>
    <cellStyle name="xl87" xfId="132"/>
    <cellStyle name="xl88" xfId="133"/>
    <cellStyle name="xl89" xfId="134"/>
    <cellStyle name="xl90" xfId="135"/>
    <cellStyle name="xl91" xfId="136"/>
    <cellStyle name="xl92" xfId="137"/>
    <cellStyle name="xl93" xfId="138"/>
    <cellStyle name="xl94" xfId="139"/>
    <cellStyle name="xl95" xfId="140"/>
    <cellStyle name="xl96" xfId="141"/>
    <cellStyle name="xl97" xfId="142"/>
    <cellStyle name="xl98" xfId="143"/>
    <cellStyle name="xl99" xfId="144"/>
    <cellStyle name="Обычный" xfId="0" builtinId="0"/>
    <cellStyle name="Обычный 2" xfId="145"/>
    <cellStyle name="Обычный 3" xfId="146"/>
    <cellStyle name="Обычный 4" xfId="147"/>
    <cellStyle name="Обычный 5" xfId="150"/>
    <cellStyle name="Обычный_ДЦП  2013" xfId="148"/>
    <cellStyle name="Стиль 1" xfId="149"/>
  </cellStyles>
  <dxfs count="0"/>
  <tableStyles count="0" defaultTableStyle="TableStyleMedium9" defaultPivotStyle="PivotStyleLight16"/>
  <colors>
    <mruColors>
      <color rgb="FF468A5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Documents/&#1084;&#1086;&#1080;%20&#1076;&#1086;&#1082;&#1091;&#1084;&#1077;&#1085;&#1090;&#1099;/&#1044;&#1086;&#1082;&#1091;&#1084;&#1077;&#1085;&#1090;&#1099;%20&#1053;&#1072;&#1095;%20&#1060;&#1069;&#1054;/&#1044;&#1059;&#1052;&#1040;%20&#1041;&#1102;&#1076;&#1078;&#1077;&#1090;/2025/&#1041;&#1102;&#1076;&#1078;&#1077;&#1090;%20&#1085;&#1072;%202025-2027&#1075;&#1075;/1.&#1041;&#1102;&#1076;&#1078;&#1077;&#1090;%202025-2027&#1075;&#1075;/23.12.2024/&#1055;&#1088;&#1080;&#1083;&#1086;&#1078;&#1077;&#1085;&#1080;&#1103;%20&#1082;%20%20&#1088;&#1077;&#1096;&#1077;&#1085;&#1080;&#1102;%20&#1086;%20&#1073;&#1102;&#1076;&#1078;&#1077;&#1090;&#1077;%20&#1085;&#1072;%202025-2027%20&#1075;&#1075;%20%20&#1086;&#1090;%2023.12.2024&#107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ил 1"/>
      <sheetName val="прил№2"/>
      <sheetName val="прил №3"/>
      <sheetName val="прил №4"/>
      <sheetName val="прил №5"/>
      <sheetName val="прил № 6"/>
      <sheetName val="прил 7"/>
      <sheetName val="прил №8"/>
      <sheetName val="прил №9"/>
      <sheetName val="прил №10"/>
      <sheetName val="прил 11"/>
      <sheetName val="прил 12"/>
      <sheetName val="прил №11"/>
    </sheetNames>
    <sheetDataSet>
      <sheetData sheetId="0"/>
      <sheetData sheetId="1"/>
      <sheetData sheetId="2"/>
      <sheetData sheetId="3">
        <row r="43">
          <cell r="D43">
            <v>63255.199999999997</v>
          </cell>
        </row>
      </sheetData>
      <sheetData sheetId="4"/>
      <sheetData sheetId="5">
        <row r="16">
          <cell r="F16">
            <v>29242.7</v>
          </cell>
          <cell r="G16">
            <v>29493</v>
          </cell>
        </row>
        <row r="17">
          <cell r="F17">
            <v>3284.8</v>
          </cell>
          <cell r="G17">
            <v>3284.8</v>
          </cell>
        </row>
        <row r="33">
          <cell r="F33">
            <v>18483.900000000001</v>
          </cell>
          <cell r="G33">
            <v>18483.2</v>
          </cell>
        </row>
        <row r="69">
          <cell r="F69">
            <v>100</v>
          </cell>
          <cell r="G69">
            <v>100</v>
          </cell>
        </row>
        <row r="76">
          <cell r="F76">
            <v>7374</v>
          </cell>
          <cell r="G76">
            <v>7625</v>
          </cell>
        </row>
        <row r="97">
          <cell r="F97">
            <v>680.2</v>
          </cell>
          <cell r="G97">
            <v>705.1</v>
          </cell>
        </row>
        <row r="109">
          <cell r="F109">
            <v>726.8</v>
          </cell>
          <cell r="G109">
            <v>726.8</v>
          </cell>
        </row>
        <row r="121">
          <cell r="F121">
            <v>5783.1</v>
          </cell>
          <cell r="G121">
            <v>7872.7</v>
          </cell>
        </row>
        <row r="122">
          <cell r="F122">
            <v>5733.1</v>
          </cell>
          <cell r="G122">
            <v>7852.7</v>
          </cell>
        </row>
        <row r="134">
          <cell r="F134">
            <v>50</v>
          </cell>
          <cell r="G134">
            <v>20</v>
          </cell>
        </row>
        <row r="148">
          <cell r="F148">
            <v>3270</v>
          </cell>
          <cell r="G148">
            <v>3270</v>
          </cell>
        </row>
        <row r="190">
          <cell r="F190">
            <v>0</v>
          </cell>
          <cell r="G190">
            <v>0</v>
          </cell>
        </row>
        <row r="200">
          <cell r="F200">
            <v>10</v>
          </cell>
          <cell r="G200">
            <v>1</v>
          </cell>
        </row>
        <row r="209">
          <cell r="F209">
            <v>21061.5</v>
          </cell>
          <cell r="G209">
            <v>21685.3</v>
          </cell>
        </row>
        <row r="243">
          <cell r="F243">
            <v>938.4</v>
          </cell>
          <cell r="G243">
            <v>975.9</v>
          </cell>
        </row>
        <row r="251">
          <cell r="F251">
            <v>91.7</v>
          </cell>
          <cell r="G251">
            <v>33.799999999999997</v>
          </cell>
        </row>
        <row r="259">
          <cell r="G259">
            <v>0</v>
          </cell>
        </row>
        <row r="260">
          <cell r="F260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84"/>
  <sheetViews>
    <sheetView view="pageBreakPreview" zoomScale="70" zoomScaleNormal="110" zoomScaleSheetLayoutView="70" workbookViewId="0">
      <selection activeCell="C3" sqref="C3:D3"/>
    </sheetView>
  </sheetViews>
  <sheetFormatPr defaultRowHeight="15.75"/>
  <cols>
    <col min="1" max="1" width="79.85546875" style="549" customWidth="1"/>
    <col min="2" max="2" width="7.28515625" style="549" customWidth="1"/>
    <col min="3" max="3" width="30.5703125" style="549" customWidth="1"/>
    <col min="4" max="4" width="18.5703125" style="549" customWidth="1"/>
    <col min="5" max="5" width="18.42578125" style="550" customWidth="1"/>
    <col min="6" max="6" width="9.140625" style="550"/>
    <col min="7" max="7" width="9.140625" style="550" customWidth="1"/>
    <col min="8" max="16384" width="9.140625" style="550"/>
  </cols>
  <sheetData>
    <row r="1" spans="1:19">
      <c r="C1" s="598" t="s">
        <v>445</v>
      </c>
      <c r="D1" s="598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</row>
    <row r="2" spans="1:19" ht="39.75" customHeight="1">
      <c r="C2" s="598" t="s">
        <v>446</v>
      </c>
      <c r="D2" s="598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</row>
    <row r="3" spans="1:19">
      <c r="C3" s="598" t="s">
        <v>567</v>
      </c>
      <c r="D3" s="598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3"/>
    </row>
    <row r="4" spans="1:19">
      <c r="D4" s="554"/>
    </row>
    <row r="5" spans="1:19">
      <c r="C5" s="599" t="s">
        <v>549</v>
      </c>
      <c r="D5" s="599"/>
    </row>
    <row r="6" spans="1:19" ht="37.5" customHeight="1">
      <c r="C6" s="599" t="s">
        <v>552</v>
      </c>
      <c r="D6" s="599"/>
    </row>
    <row r="7" spans="1:19">
      <c r="C7" s="599" t="s">
        <v>553</v>
      </c>
      <c r="D7" s="599"/>
    </row>
    <row r="10" spans="1:19" ht="16.5">
      <c r="A10" s="589" t="s">
        <v>447</v>
      </c>
      <c r="B10" s="589"/>
      <c r="C10" s="589"/>
      <c r="D10" s="589"/>
    </row>
    <row r="11" spans="1:19">
      <c r="D11" s="555" t="s">
        <v>448</v>
      </c>
    </row>
    <row r="12" spans="1:19">
      <c r="A12" s="590" t="s">
        <v>449</v>
      </c>
      <c r="B12" s="592" t="s">
        <v>450</v>
      </c>
      <c r="C12" s="593"/>
      <c r="D12" s="596" t="s">
        <v>55</v>
      </c>
    </row>
    <row r="13" spans="1:19" ht="45" customHeight="1">
      <c r="A13" s="591"/>
      <c r="B13" s="594"/>
      <c r="C13" s="595"/>
      <c r="D13" s="597"/>
    </row>
    <row r="14" spans="1:19">
      <c r="A14" s="556" t="s">
        <v>3</v>
      </c>
      <c r="B14" s="557" t="s">
        <v>187</v>
      </c>
      <c r="C14" s="558" t="s">
        <v>451</v>
      </c>
      <c r="D14" s="559">
        <v>60258.3</v>
      </c>
    </row>
    <row r="15" spans="1:19">
      <c r="A15" s="560" t="s">
        <v>4</v>
      </c>
      <c r="B15" s="557" t="s">
        <v>187</v>
      </c>
      <c r="C15" s="558" t="s">
        <v>452</v>
      </c>
      <c r="D15" s="559">
        <v>2761.3</v>
      </c>
    </row>
    <row r="16" spans="1:19">
      <c r="A16" s="561" t="s">
        <v>453</v>
      </c>
      <c r="B16" s="557" t="s">
        <v>454</v>
      </c>
      <c r="C16" s="558" t="s">
        <v>455</v>
      </c>
      <c r="D16" s="559">
        <v>2761.3</v>
      </c>
    </row>
    <row r="17" spans="1:4" ht="175.5">
      <c r="A17" s="562" t="s">
        <v>456</v>
      </c>
      <c r="B17" s="563" t="s">
        <v>454</v>
      </c>
      <c r="C17" s="564" t="s">
        <v>457</v>
      </c>
      <c r="D17" s="565">
        <v>2712.3</v>
      </c>
    </row>
    <row r="18" spans="1:4" ht="135">
      <c r="A18" s="562" t="s">
        <v>458</v>
      </c>
      <c r="B18" s="563" t="s">
        <v>454</v>
      </c>
      <c r="C18" s="564" t="s">
        <v>459</v>
      </c>
      <c r="D18" s="565">
        <v>9</v>
      </c>
    </row>
    <row r="19" spans="1:4" ht="121.5">
      <c r="A19" s="562" t="s">
        <v>460</v>
      </c>
      <c r="B19" s="563" t="s">
        <v>454</v>
      </c>
      <c r="C19" s="564" t="s">
        <v>461</v>
      </c>
      <c r="D19" s="565">
        <v>34.4</v>
      </c>
    </row>
    <row r="20" spans="1:4" ht="121.5">
      <c r="A20" s="562" t="s">
        <v>462</v>
      </c>
      <c r="B20" s="563" t="s">
        <v>454</v>
      </c>
      <c r="C20" s="564" t="s">
        <v>463</v>
      </c>
      <c r="D20" s="565">
        <v>5.6</v>
      </c>
    </row>
    <row r="21" spans="1:4" ht="31.5">
      <c r="A21" s="566" t="s">
        <v>5</v>
      </c>
      <c r="B21" s="557" t="s">
        <v>454</v>
      </c>
      <c r="C21" s="558" t="s">
        <v>464</v>
      </c>
      <c r="D21" s="559">
        <v>5459.9</v>
      </c>
    </row>
    <row r="22" spans="1:4" ht="27">
      <c r="A22" s="567" t="s">
        <v>465</v>
      </c>
      <c r="B22" s="557" t="s">
        <v>454</v>
      </c>
      <c r="C22" s="558" t="s">
        <v>466</v>
      </c>
      <c r="D22" s="559">
        <v>5459.9</v>
      </c>
    </row>
    <row r="23" spans="1:4" ht="54">
      <c r="A23" s="562" t="s">
        <v>467</v>
      </c>
      <c r="B23" s="563" t="s">
        <v>454</v>
      </c>
      <c r="C23" s="564" t="s">
        <v>468</v>
      </c>
      <c r="D23" s="565">
        <v>2776.1</v>
      </c>
    </row>
    <row r="24" spans="1:4" ht="81">
      <c r="A24" s="562" t="s">
        <v>469</v>
      </c>
      <c r="B24" s="563" t="s">
        <v>454</v>
      </c>
      <c r="C24" s="564" t="s">
        <v>470</v>
      </c>
      <c r="D24" s="565">
        <v>2776.1</v>
      </c>
    </row>
    <row r="25" spans="1:4" ht="67.5">
      <c r="A25" s="562" t="s">
        <v>471</v>
      </c>
      <c r="B25" s="563" t="s">
        <v>454</v>
      </c>
      <c r="C25" s="564" t="s">
        <v>472</v>
      </c>
      <c r="D25" s="565">
        <v>14.7</v>
      </c>
    </row>
    <row r="26" spans="1:4" ht="94.5">
      <c r="A26" s="562" t="s">
        <v>473</v>
      </c>
      <c r="B26" s="563" t="s">
        <v>454</v>
      </c>
      <c r="C26" s="564" t="s">
        <v>474</v>
      </c>
      <c r="D26" s="565">
        <v>14.7</v>
      </c>
    </row>
    <row r="27" spans="1:4" ht="54">
      <c r="A27" s="562" t="s">
        <v>475</v>
      </c>
      <c r="B27" s="563" t="s">
        <v>454</v>
      </c>
      <c r="C27" s="564" t="s">
        <v>476</v>
      </c>
      <c r="D27" s="565">
        <v>2897.2</v>
      </c>
    </row>
    <row r="28" spans="1:4" ht="81">
      <c r="A28" s="562" t="s">
        <v>477</v>
      </c>
      <c r="B28" s="563" t="s">
        <v>454</v>
      </c>
      <c r="C28" s="564" t="s">
        <v>478</v>
      </c>
      <c r="D28" s="565">
        <v>2897.2</v>
      </c>
    </row>
    <row r="29" spans="1:4" ht="54">
      <c r="A29" s="562" t="s">
        <v>479</v>
      </c>
      <c r="B29" s="563" t="s">
        <v>454</v>
      </c>
      <c r="C29" s="564" t="s">
        <v>480</v>
      </c>
      <c r="D29" s="565">
        <v>-228.1</v>
      </c>
    </row>
    <row r="30" spans="1:4" ht="81">
      <c r="A30" s="562" t="s">
        <v>481</v>
      </c>
      <c r="B30" s="557" t="s">
        <v>454</v>
      </c>
      <c r="C30" s="558" t="s">
        <v>482</v>
      </c>
      <c r="D30" s="559">
        <v>-228.1</v>
      </c>
    </row>
    <row r="31" spans="1:4">
      <c r="A31" s="566" t="s">
        <v>6</v>
      </c>
      <c r="B31" s="557" t="s">
        <v>454</v>
      </c>
      <c r="C31" s="558" t="s">
        <v>483</v>
      </c>
      <c r="D31" s="559">
        <v>24</v>
      </c>
    </row>
    <row r="32" spans="1:4">
      <c r="A32" s="562" t="s">
        <v>7</v>
      </c>
      <c r="B32" s="563" t="s">
        <v>454</v>
      </c>
      <c r="C32" s="564" t="s">
        <v>484</v>
      </c>
      <c r="D32" s="565">
        <v>24</v>
      </c>
    </row>
    <row r="33" spans="1:4">
      <c r="A33" s="562" t="s">
        <v>7</v>
      </c>
      <c r="B33" s="563" t="s">
        <v>454</v>
      </c>
      <c r="C33" s="564" t="s">
        <v>485</v>
      </c>
      <c r="D33" s="565">
        <v>24</v>
      </c>
    </row>
    <row r="34" spans="1:4">
      <c r="A34" s="566" t="s">
        <v>8</v>
      </c>
      <c r="B34" s="557" t="s">
        <v>454</v>
      </c>
      <c r="C34" s="558" t="s">
        <v>486</v>
      </c>
      <c r="D34" s="559">
        <v>47427.6</v>
      </c>
    </row>
    <row r="35" spans="1:4">
      <c r="A35" s="562" t="s">
        <v>9</v>
      </c>
      <c r="B35" s="563" t="s">
        <v>454</v>
      </c>
      <c r="C35" s="564" t="s">
        <v>487</v>
      </c>
      <c r="D35" s="565">
        <v>2509.8000000000002</v>
      </c>
    </row>
    <row r="36" spans="1:4" ht="40.5">
      <c r="A36" s="562" t="s">
        <v>488</v>
      </c>
      <c r="B36" s="563" t="s">
        <v>454</v>
      </c>
      <c r="C36" s="564" t="s">
        <v>489</v>
      </c>
      <c r="D36" s="565">
        <v>2509.8000000000002</v>
      </c>
    </row>
    <row r="37" spans="1:4">
      <c r="A37" s="562" t="s">
        <v>10</v>
      </c>
      <c r="B37" s="563" t="s">
        <v>454</v>
      </c>
      <c r="C37" s="564" t="s">
        <v>490</v>
      </c>
      <c r="D37" s="565">
        <v>44917.8</v>
      </c>
    </row>
    <row r="38" spans="1:4">
      <c r="A38" s="562" t="s">
        <v>11</v>
      </c>
      <c r="B38" s="563" t="s">
        <v>454</v>
      </c>
      <c r="C38" s="564" t="s">
        <v>491</v>
      </c>
      <c r="D38" s="565">
        <v>38194.800000000003</v>
      </c>
    </row>
    <row r="39" spans="1:4" ht="27">
      <c r="A39" s="562" t="s">
        <v>12</v>
      </c>
      <c r="B39" s="563" t="s">
        <v>454</v>
      </c>
      <c r="C39" s="564" t="s">
        <v>492</v>
      </c>
      <c r="D39" s="565">
        <v>38194.800000000003</v>
      </c>
    </row>
    <row r="40" spans="1:4">
      <c r="A40" s="562" t="s">
        <v>13</v>
      </c>
      <c r="B40" s="563" t="s">
        <v>454</v>
      </c>
      <c r="C40" s="564" t="s">
        <v>493</v>
      </c>
      <c r="D40" s="565">
        <v>6723</v>
      </c>
    </row>
    <row r="41" spans="1:4" ht="27">
      <c r="A41" s="562" t="s">
        <v>14</v>
      </c>
      <c r="B41" s="563" t="s">
        <v>454</v>
      </c>
      <c r="C41" s="564" t="s">
        <v>494</v>
      </c>
      <c r="D41" s="565">
        <v>6723</v>
      </c>
    </row>
    <row r="42" spans="1:4">
      <c r="A42" s="566" t="s">
        <v>17</v>
      </c>
      <c r="B42" s="557" t="s">
        <v>166</v>
      </c>
      <c r="C42" s="558" t="s">
        <v>495</v>
      </c>
      <c r="D42" s="559">
        <v>21.6</v>
      </c>
    </row>
    <row r="43" spans="1:4" ht="40.5">
      <c r="A43" s="562" t="s">
        <v>18</v>
      </c>
      <c r="B43" s="563" t="s">
        <v>166</v>
      </c>
      <c r="C43" s="564" t="s">
        <v>496</v>
      </c>
      <c r="D43" s="565">
        <v>21.6</v>
      </c>
    </row>
    <row r="44" spans="1:4" ht="54">
      <c r="A44" s="562" t="s">
        <v>19</v>
      </c>
      <c r="B44" s="563" t="s">
        <v>166</v>
      </c>
      <c r="C44" s="564" t="s">
        <v>497</v>
      </c>
      <c r="D44" s="565">
        <v>21.6</v>
      </c>
    </row>
    <row r="45" spans="1:4" ht="31.5">
      <c r="A45" s="566" t="s">
        <v>20</v>
      </c>
      <c r="B45" s="557" t="s">
        <v>166</v>
      </c>
      <c r="C45" s="558" t="s">
        <v>498</v>
      </c>
      <c r="D45" s="559">
        <v>388.1</v>
      </c>
    </row>
    <row r="46" spans="1:4" ht="67.5">
      <c r="A46" s="562" t="s">
        <v>499</v>
      </c>
      <c r="B46" s="563" t="s">
        <v>166</v>
      </c>
      <c r="C46" s="564" t="s">
        <v>500</v>
      </c>
      <c r="D46" s="565">
        <v>388.1</v>
      </c>
    </row>
    <row r="47" spans="1:4" ht="67.5">
      <c r="A47" s="562" t="s">
        <v>21</v>
      </c>
      <c r="B47" s="563" t="s">
        <v>166</v>
      </c>
      <c r="C47" s="564" t="s">
        <v>501</v>
      </c>
      <c r="D47" s="565">
        <v>388.1</v>
      </c>
    </row>
    <row r="48" spans="1:4" ht="54">
      <c r="A48" s="562" t="s">
        <v>502</v>
      </c>
      <c r="B48" s="563" t="s">
        <v>166</v>
      </c>
      <c r="C48" s="564" t="s">
        <v>503</v>
      </c>
      <c r="D48" s="565">
        <v>388.1</v>
      </c>
    </row>
    <row r="49" spans="1:5" ht="31.5">
      <c r="A49" s="566" t="s">
        <v>504</v>
      </c>
      <c r="B49" s="557" t="s">
        <v>166</v>
      </c>
      <c r="C49" s="558" t="s">
        <v>505</v>
      </c>
      <c r="D49" s="559">
        <v>3570.3</v>
      </c>
    </row>
    <row r="50" spans="1:5">
      <c r="A50" s="562" t="s">
        <v>22</v>
      </c>
      <c r="B50" s="563" t="s">
        <v>166</v>
      </c>
      <c r="C50" s="564" t="s">
        <v>506</v>
      </c>
      <c r="D50" s="565">
        <v>70.3</v>
      </c>
    </row>
    <row r="51" spans="1:5">
      <c r="A51" s="562" t="s">
        <v>23</v>
      </c>
      <c r="B51" s="563" t="s">
        <v>166</v>
      </c>
      <c r="C51" s="564" t="s">
        <v>507</v>
      </c>
      <c r="D51" s="565">
        <v>70.3</v>
      </c>
    </row>
    <row r="52" spans="1:5" ht="27">
      <c r="A52" s="562" t="s">
        <v>508</v>
      </c>
      <c r="B52" s="563" t="s">
        <v>166</v>
      </c>
      <c r="C52" s="564" t="s">
        <v>509</v>
      </c>
      <c r="D52" s="565">
        <v>70.3</v>
      </c>
    </row>
    <row r="53" spans="1:5">
      <c r="A53" s="562" t="s">
        <v>24</v>
      </c>
      <c r="B53" s="563" t="s">
        <v>166</v>
      </c>
      <c r="C53" s="564" t="s">
        <v>510</v>
      </c>
      <c r="D53" s="565">
        <v>3500</v>
      </c>
    </row>
    <row r="54" spans="1:5" ht="27">
      <c r="A54" s="562" t="s">
        <v>25</v>
      </c>
      <c r="B54" s="563" t="s">
        <v>166</v>
      </c>
      <c r="C54" s="564" t="s">
        <v>511</v>
      </c>
      <c r="D54" s="565">
        <v>3500</v>
      </c>
    </row>
    <row r="55" spans="1:5" ht="27">
      <c r="A55" s="562" t="s">
        <v>26</v>
      </c>
      <c r="B55" s="563" t="s">
        <v>166</v>
      </c>
      <c r="C55" s="564" t="s">
        <v>512</v>
      </c>
      <c r="D55" s="565">
        <v>3500</v>
      </c>
    </row>
    <row r="56" spans="1:5">
      <c r="A56" s="566" t="s">
        <v>15</v>
      </c>
      <c r="B56" s="557" t="s">
        <v>187</v>
      </c>
      <c r="C56" s="558" t="s">
        <v>513</v>
      </c>
      <c r="D56" s="559">
        <v>605.5</v>
      </c>
      <c r="E56" s="569"/>
    </row>
    <row r="57" spans="1:5" ht="27">
      <c r="A57" s="562" t="s">
        <v>27</v>
      </c>
      <c r="B57" s="563" t="s">
        <v>166</v>
      </c>
      <c r="C57" s="564" t="s">
        <v>514</v>
      </c>
      <c r="D57" s="565">
        <v>15</v>
      </c>
    </row>
    <row r="58" spans="1:5" ht="40.5">
      <c r="A58" s="562" t="s">
        <v>515</v>
      </c>
      <c r="B58" s="563" t="s">
        <v>166</v>
      </c>
      <c r="C58" s="564" t="s">
        <v>516</v>
      </c>
      <c r="D58" s="565">
        <v>15</v>
      </c>
    </row>
    <row r="59" spans="1:5" ht="81">
      <c r="A59" s="562" t="s">
        <v>28</v>
      </c>
      <c r="B59" s="563" t="s">
        <v>166</v>
      </c>
      <c r="C59" s="564" t="s">
        <v>517</v>
      </c>
      <c r="D59" s="565">
        <v>96.1</v>
      </c>
    </row>
    <row r="60" spans="1:5" ht="40.5">
      <c r="A60" s="562" t="s">
        <v>29</v>
      </c>
      <c r="B60" s="563" t="s">
        <v>166</v>
      </c>
      <c r="C60" s="564" t="s">
        <v>518</v>
      </c>
      <c r="D60" s="565">
        <v>96.1</v>
      </c>
    </row>
    <row r="61" spans="1:5" ht="54">
      <c r="A61" s="562" t="s">
        <v>30</v>
      </c>
      <c r="B61" s="563" t="s">
        <v>166</v>
      </c>
      <c r="C61" s="564" t="s">
        <v>519</v>
      </c>
      <c r="D61" s="565">
        <v>96.1</v>
      </c>
    </row>
    <row r="62" spans="1:5" ht="94.5">
      <c r="A62" s="562" t="s">
        <v>16</v>
      </c>
      <c r="B62" s="563" t="s">
        <v>454</v>
      </c>
      <c r="C62" s="564" t="s">
        <v>520</v>
      </c>
      <c r="D62" s="565">
        <v>494.4</v>
      </c>
    </row>
    <row r="63" spans="1:5">
      <c r="A63" s="566" t="s">
        <v>31</v>
      </c>
      <c r="B63" s="557" t="s">
        <v>166</v>
      </c>
      <c r="C63" s="558" t="s">
        <v>521</v>
      </c>
      <c r="D63" s="559">
        <v>165621.4</v>
      </c>
      <c r="E63" s="568"/>
    </row>
    <row r="64" spans="1:5" ht="31.5">
      <c r="A64" s="566" t="s">
        <v>32</v>
      </c>
      <c r="B64" s="557" t="s">
        <v>166</v>
      </c>
      <c r="C64" s="558" t="s">
        <v>522</v>
      </c>
      <c r="D64" s="559">
        <v>163119.79999999999</v>
      </c>
      <c r="E64" s="568"/>
    </row>
    <row r="65" spans="1:5">
      <c r="A65" s="567" t="s">
        <v>33</v>
      </c>
      <c r="B65" s="557" t="s">
        <v>166</v>
      </c>
      <c r="C65" s="558" t="s">
        <v>523</v>
      </c>
      <c r="D65" s="559">
        <v>47695.9</v>
      </c>
    </row>
    <row r="66" spans="1:5" ht="40.5">
      <c r="A66" s="562" t="s">
        <v>34</v>
      </c>
      <c r="B66" s="563" t="s">
        <v>166</v>
      </c>
      <c r="C66" s="564" t="s">
        <v>524</v>
      </c>
      <c r="D66" s="565">
        <v>47695.9</v>
      </c>
    </row>
    <row r="67" spans="1:5" ht="27">
      <c r="A67" s="562" t="s">
        <v>35</v>
      </c>
      <c r="B67" s="563" t="s">
        <v>166</v>
      </c>
      <c r="C67" s="564" t="s">
        <v>525</v>
      </c>
      <c r="D67" s="565">
        <v>47695.9</v>
      </c>
    </row>
    <row r="68" spans="1:5" ht="27">
      <c r="A68" s="567" t="s">
        <v>526</v>
      </c>
      <c r="B68" s="557" t="s">
        <v>166</v>
      </c>
      <c r="C68" s="558" t="s">
        <v>527</v>
      </c>
      <c r="D68" s="559">
        <v>108471.6</v>
      </c>
    </row>
    <row r="69" spans="1:5">
      <c r="A69" s="562" t="s">
        <v>36</v>
      </c>
      <c r="B69" s="563" t="s">
        <v>166</v>
      </c>
      <c r="C69" s="564" t="s">
        <v>528</v>
      </c>
      <c r="D69" s="565">
        <v>108471.6</v>
      </c>
    </row>
    <row r="70" spans="1:5">
      <c r="A70" s="562" t="s">
        <v>37</v>
      </c>
      <c r="B70" s="563" t="s">
        <v>166</v>
      </c>
      <c r="C70" s="564" t="s">
        <v>529</v>
      </c>
      <c r="D70" s="565">
        <v>108471.6</v>
      </c>
    </row>
    <row r="71" spans="1:5">
      <c r="A71" s="567" t="s">
        <v>38</v>
      </c>
      <c r="B71" s="557" t="s">
        <v>166</v>
      </c>
      <c r="C71" s="558" t="s">
        <v>530</v>
      </c>
      <c r="D71" s="559">
        <v>625.4</v>
      </c>
    </row>
    <row r="72" spans="1:5" ht="27">
      <c r="A72" s="562" t="s">
        <v>39</v>
      </c>
      <c r="B72" s="563" t="s">
        <v>166</v>
      </c>
      <c r="C72" s="564" t="s">
        <v>531</v>
      </c>
      <c r="D72" s="565">
        <v>0.7</v>
      </c>
    </row>
    <row r="73" spans="1:5" ht="27">
      <c r="A73" s="562" t="s">
        <v>40</v>
      </c>
      <c r="B73" s="563" t="s">
        <v>166</v>
      </c>
      <c r="C73" s="564" t="s">
        <v>532</v>
      </c>
      <c r="D73" s="565">
        <v>0.7</v>
      </c>
    </row>
    <row r="74" spans="1:5" ht="40.5">
      <c r="A74" s="562" t="s">
        <v>533</v>
      </c>
      <c r="B74" s="563" t="s">
        <v>166</v>
      </c>
      <c r="C74" s="564" t="s">
        <v>534</v>
      </c>
      <c r="D74" s="565">
        <v>624.70000000000005</v>
      </c>
    </row>
    <row r="75" spans="1:5" ht="40.5">
      <c r="A75" s="562" t="s">
        <v>535</v>
      </c>
      <c r="B75" s="563" t="s">
        <v>166</v>
      </c>
      <c r="C75" s="564" t="s">
        <v>536</v>
      </c>
      <c r="D75" s="565">
        <v>624.70000000000005</v>
      </c>
    </row>
    <row r="76" spans="1:5">
      <c r="A76" s="567" t="s">
        <v>41</v>
      </c>
      <c r="B76" s="557" t="s">
        <v>166</v>
      </c>
      <c r="C76" s="558" t="s">
        <v>537</v>
      </c>
      <c r="D76" s="559">
        <v>6326.9</v>
      </c>
      <c r="E76" s="568"/>
    </row>
    <row r="77" spans="1:5" ht="40.5">
      <c r="A77" s="562" t="s">
        <v>42</v>
      </c>
      <c r="B77" s="563" t="s">
        <v>166</v>
      </c>
      <c r="C77" s="564" t="s">
        <v>538</v>
      </c>
      <c r="D77" s="565">
        <v>527.4</v>
      </c>
    </row>
    <row r="78" spans="1:5" ht="54">
      <c r="A78" s="562" t="s">
        <v>43</v>
      </c>
      <c r="B78" s="563" t="s">
        <v>166</v>
      </c>
      <c r="C78" s="564" t="s">
        <v>539</v>
      </c>
      <c r="D78" s="565">
        <v>527.4</v>
      </c>
    </row>
    <row r="79" spans="1:5">
      <c r="A79" s="562" t="s">
        <v>44</v>
      </c>
      <c r="B79" s="563" t="s">
        <v>166</v>
      </c>
      <c r="C79" s="564" t="s">
        <v>540</v>
      </c>
      <c r="D79" s="565">
        <v>5799.5</v>
      </c>
    </row>
    <row r="80" spans="1:5" ht="27">
      <c r="A80" s="562" t="s">
        <v>45</v>
      </c>
      <c r="B80" s="563" t="s">
        <v>166</v>
      </c>
      <c r="C80" s="564" t="s">
        <v>541</v>
      </c>
      <c r="D80" s="565">
        <v>5799.5</v>
      </c>
    </row>
    <row r="81" spans="1:4">
      <c r="A81" s="567" t="s">
        <v>46</v>
      </c>
      <c r="B81" s="557" t="s">
        <v>166</v>
      </c>
      <c r="C81" s="558" t="s">
        <v>542</v>
      </c>
      <c r="D81" s="559">
        <v>2501.6</v>
      </c>
    </row>
    <row r="82" spans="1:4">
      <c r="A82" s="562" t="s">
        <v>47</v>
      </c>
      <c r="B82" s="563" t="s">
        <v>166</v>
      </c>
      <c r="C82" s="564" t="s">
        <v>543</v>
      </c>
      <c r="D82" s="565">
        <v>2501.6</v>
      </c>
    </row>
    <row r="83" spans="1:4" ht="27">
      <c r="A83" s="562" t="s">
        <v>544</v>
      </c>
      <c r="B83" s="563" t="s">
        <v>166</v>
      </c>
      <c r="C83" s="564" t="s">
        <v>545</v>
      </c>
      <c r="D83" s="565">
        <v>2501.6</v>
      </c>
    </row>
    <row r="84" spans="1:4">
      <c r="A84" s="567" t="s">
        <v>546</v>
      </c>
      <c r="B84" s="557"/>
      <c r="C84" s="558"/>
      <c r="D84" s="559">
        <v>225879.7</v>
      </c>
    </row>
  </sheetData>
  <mergeCells count="10">
    <mergeCell ref="A10:D10"/>
    <mergeCell ref="A12:A13"/>
    <mergeCell ref="B12:C13"/>
    <mergeCell ref="D12:D13"/>
    <mergeCell ref="C1:D1"/>
    <mergeCell ref="C2:D2"/>
    <mergeCell ref="C3:D3"/>
    <mergeCell ref="C5:D5"/>
    <mergeCell ref="C6:D6"/>
    <mergeCell ref="C7:D7"/>
  </mergeCells>
  <pageMargins left="0.70866141732283472" right="0.15748031496062992" top="0.51181102362204722" bottom="0.15748031496062992" header="0.31496062992125984" footer="0.31496062992125984"/>
  <pageSetup scale="71" fitToHeight="6" orientation="portrait" errors="blank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6"/>
  <sheetViews>
    <sheetView zoomScale="80" zoomScaleNormal="80" workbookViewId="0">
      <selection activeCell="D13" sqref="D13"/>
    </sheetView>
  </sheetViews>
  <sheetFormatPr defaultColWidth="9" defaultRowHeight="15.75"/>
  <cols>
    <col min="1" max="1" width="42.42578125" style="1" customWidth="1"/>
    <col min="2" max="2" width="18.5703125" style="1" customWidth="1"/>
    <col min="3" max="3" width="19.42578125" style="1" customWidth="1"/>
    <col min="4" max="4" width="19.140625" style="1" customWidth="1"/>
    <col min="5" max="5" width="20.5703125" style="1" customWidth="1"/>
  </cols>
  <sheetData>
    <row r="1" spans="1:5" ht="15">
      <c r="A1" s="87"/>
      <c r="B1" s="2"/>
      <c r="C1" s="88"/>
      <c r="D1" s="2"/>
      <c r="E1" s="88" t="s">
        <v>411</v>
      </c>
    </row>
    <row r="2" spans="1:5" ht="27.75" customHeight="1">
      <c r="A2" s="87"/>
      <c r="B2" s="2"/>
      <c r="C2" s="88"/>
      <c r="D2" s="664" t="s">
        <v>364</v>
      </c>
      <c r="E2" s="664"/>
    </row>
    <row r="3" spans="1:5" ht="15">
      <c r="A3" s="89"/>
      <c r="B3" s="89"/>
      <c r="C3" s="665" t="s">
        <v>421</v>
      </c>
      <c r="D3" s="665"/>
      <c r="E3" s="665"/>
    </row>
    <row r="4" spans="1:5" ht="15">
      <c r="A4" s="89"/>
      <c r="B4" s="89"/>
      <c r="C4" s="89"/>
      <c r="D4" s="89"/>
      <c r="E4" s="89"/>
    </row>
    <row r="5" spans="1:5" ht="15">
      <c r="A5" s="87"/>
      <c r="B5" s="2"/>
      <c r="C5" s="2"/>
      <c r="D5" s="2"/>
      <c r="E5" s="2"/>
    </row>
    <row r="6" spans="1:5" ht="27" customHeight="1">
      <c r="A6" s="666" t="s">
        <v>422</v>
      </c>
      <c r="B6" s="666"/>
      <c r="C6" s="666"/>
      <c r="D6" s="666"/>
      <c r="E6" s="666"/>
    </row>
    <row r="7" spans="1:5" ht="15">
      <c r="A7" s="3"/>
      <c r="B7" s="3"/>
      <c r="C7" s="3"/>
      <c r="D7" s="3"/>
      <c r="E7" s="3"/>
    </row>
    <row r="8" spans="1:5" ht="15">
      <c r="A8" s="2"/>
      <c r="B8" s="2"/>
      <c r="C8" s="2"/>
      <c r="D8" s="2"/>
      <c r="E8" s="4"/>
    </row>
    <row r="9" spans="1:5" ht="78.75">
      <c r="A9" s="6" t="s">
        <v>413</v>
      </c>
      <c r="B9" s="6" t="s">
        <v>423</v>
      </c>
      <c r="C9" s="6" t="s">
        <v>424</v>
      </c>
      <c r="D9" s="6" t="s">
        <v>425</v>
      </c>
      <c r="E9" s="6" t="s">
        <v>426</v>
      </c>
    </row>
    <row r="10" spans="1:5" ht="15">
      <c r="A10" s="7" t="s">
        <v>418</v>
      </c>
      <c r="B10" s="90">
        <f>B12+B13</f>
        <v>2020</v>
      </c>
      <c r="C10" s="90">
        <f>C12+C13</f>
        <v>2110.1999999999998</v>
      </c>
      <c r="D10" s="90">
        <f>D12+D13</f>
        <v>1033</v>
      </c>
      <c r="E10" s="90">
        <f>E12+E13</f>
        <v>3097.2</v>
      </c>
    </row>
    <row r="11" spans="1:5" ht="15">
      <c r="A11" s="7" t="s">
        <v>323</v>
      </c>
      <c r="B11" s="8"/>
      <c r="C11" s="8"/>
      <c r="D11" s="8"/>
      <c r="E11" s="8"/>
    </row>
    <row r="12" spans="1:5" ht="33" customHeight="1">
      <c r="A12" s="91" t="s">
        <v>419</v>
      </c>
      <c r="B12" s="90">
        <v>0</v>
      </c>
      <c r="C12" s="90">
        <f>'прил 7'!C20</f>
        <v>2110.1999999999998</v>
      </c>
      <c r="D12" s="90">
        <v>0</v>
      </c>
      <c r="E12" s="92">
        <f>C12</f>
        <v>2110.1999999999998</v>
      </c>
    </row>
    <row r="13" spans="1:5" ht="45">
      <c r="A13" s="91" t="s">
        <v>420</v>
      </c>
      <c r="B13" s="8">
        <f>1480+1550-1010</f>
        <v>2020</v>
      </c>
      <c r="C13" s="8">
        <v>0</v>
      </c>
      <c r="D13" s="8">
        <f>-'прил 7'!C28</f>
        <v>1033</v>
      </c>
      <c r="E13" s="10">
        <f>B13+C13-D13</f>
        <v>987</v>
      </c>
    </row>
    <row r="14" spans="1:5">
      <c r="A14" s="11"/>
      <c r="B14" s="12"/>
      <c r="C14" s="12"/>
      <c r="D14" s="12"/>
      <c r="E14" s="13"/>
    </row>
    <row r="15" spans="1:5" ht="15">
      <c r="A15" s="11"/>
      <c r="B15" s="12"/>
      <c r="C15" s="12"/>
      <c r="D15" s="12"/>
      <c r="E15" s="14"/>
    </row>
    <row r="16" spans="1:5">
      <c r="A16" s="15"/>
      <c r="B16" s="12"/>
      <c r="C16" s="12"/>
      <c r="D16" s="16"/>
    </row>
  </sheetData>
  <mergeCells count="3">
    <mergeCell ref="D2:E2"/>
    <mergeCell ref="C3:E3"/>
    <mergeCell ref="A6:E6"/>
  </mergeCells>
  <pageMargins left="0.70866141732283505" right="0.70866141732283505" top="0.74803149606299202" bottom="0.74803149606299202" header="0.31496062992126" footer="0.31496062992126"/>
  <pageSetup paperSize="9"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8"/>
  <sheetViews>
    <sheetView workbookViewId="0">
      <selection activeCell="F3" sqref="F3:I3"/>
    </sheetView>
  </sheetViews>
  <sheetFormatPr defaultColWidth="9" defaultRowHeight="15.75"/>
  <cols>
    <col min="1" max="1" width="33" style="1" customWidth="1"/>
    <col min="2" max="2" width="21.7109375" style="1" customWidth="1"/>
    <col min="3" max="3" width="17.28515625" style="1" customWidth="1"/>
    <col min="4" max="4" width="17.42578125" style="1" customWidth="1"/>
    <col min="5" max="5" width="18.28515625" style="1" customWidth="1"/>
    <col min="6" max="6" width="19" customWidth="1"/>
    <col min="7" max="7" width="15.5703125" customWidth="1"/>
    <col min="8" max="8" width="15.42578125" customWidth="1"/>
    <col min="9" max="9" width="15" customWidth="1"/>
  </cols>
  <sheetData>
    <row r="1" spans="1:9" ht="15">
      <c r="A1" s="2"/>
      <c r="B1" s="2"/>
      <c r="C1" s="2"/>
      <c r="D1" s="2"/>
      <c r="E1" s="2"/>
      <c r="F1" s="3"/>
      <c r="G1" s="667" t="s">
        <v>427</v>
      </c>
      <c r="H1" s="667"/>
      <c r="I1" s="667"/>
    </row>
    <row r="2" spans="1:9" ht="30" customHeight="1">
      <c r="A2" s="2"/>
      <c r="B2" s="2"/>
      <c r="C2" s="2"/>
      <c r="D2" s="2"/>
      <c r="E2" s="2"/>
      <c r="F2" s="3"/>
      <c r="G2" s="668" t="s">
        <v>364</v>
      </c>
      <c r="H2" s="668"/>
      <c r="I2" s="668"/>
    </row>
    <row r="3" spans="1:9" ht="24.75" customHeight="1">
      <c r="A3" s="2"/>
      <c r="B3" s="2"/>
      <c r="C3" s="2"/>
      <c r="D3" s="2"/>
      <c r="E3" s="2"/>
      <c r="F3" s="665" t="s">
        <v>365</v>
      </c>
      <c r="G3" s="665"/>
      <c r="H3" s="665"/>
      <c r="I3" s="665"/>
    </row>
    <row r="4" spans="1:9" ht="13.5" customHeight="1">
      <c r="A4" s="2"/>
      <c r="B4" s="2"/>
      <c r="C4" s="2"/>
      <c r="D4" s="2"/>
      <c r="E4" s="2"/>
      <c r="F4" s="5"/>
      <c r="G4" s="5"/>
      <c r="H4" s="5"/>
      <c r="I4" s="5"/>
    </row>
    <row r="5" spans="1:9" ht="15">
      <c r="A5" s="669" t="s">
        <v>428</v>
      </c>
      <c r="B5" s="669"/>
      <c r="C5" s="669"/>
      <c r="D5" s="669"/>
      <c r="E5" s="669"/>
      <c r="F5" s="669"/>
      <c r="G5" s="669"/>
      <c r="H5" s="669"/>
      <c r="I5" s="669"/>
    </row>
    <row r="6" spans="1:9" ht="15">
      <c r="A6" s="3"/>
      <c r="B6" s="3"/>
      <c r="C6" s="3"/>
      <c r="D6" s="3"/>
      <c r="E6" s="3"/>
      <c r="F6" s="3"/>
      <c r="G6" s="3"/>
      <c r="H6" s="3"/>
      <c r="I6" s="3"/>
    </row>
    <row r="7" spans="1:9" ht="15">
      <c r="A7" s="2"/>
      <c r="B7" s="2"/>
      <c r="C7" s="2"/>
      <c r="D7" s="2"/>
      <c r="E7" s="4"/>
      <c r="F7" s="3"/>
      <c r="G7" s="3"/>
      <c r="H7" s="3"/>
      <c r="I7" s="3"/>
    </row>
    <row r="8" spans="1:9" ht="110.25">
      <c r="A8" s="6" t="s">
        <v>413</v>
      </c>
      <c r="B8" s="6" t="s">
        <v>429</v>
      </c>
      <c r="C8" s="6" t="s">
        <v>430</v>
      </c>
      <c r="D8" s="6" t="s">
        <v>431</v>
      </c>
      <c r="E8" s="6" t="s">
        <v>432</v>
      </c>
      <c r="F8" s="6" t="s">
        <v>433</v>
      </c>
      <c r="G8" s="6" t="s">
        <v>434</v>
      </c>
      <c r="H8" s="6" t="s">
        <v>435</v>
      </c>
      <c r="I8" s="6" t="s">
        <v>436</v>
      </c>
    </row>
    <row r="9" spans="1:9" ht="30">
      <c r="A9" s="7" t="s">
        <v>418</v>
      </c>
      <c r="B9" s="8">
        <f>B11+B12</f>
        <v>7031.2</v>
      </c>
      <c r="C9" s="8">
        <f>C11+C12</f>
        <v>2845.4</v>
      </c>
      <c r="D9" s="8">
        <f t="shared" ref="D9:I9" si="0">D11+D12</f>
        <v>1640.7</v>
      </c>
      <c r="E9" s="8">
        <f t="shared" si="0"/>
        <v>8235.9</v>
      </c>
      <c r="F9" s="8">
        <f t="shared" si="0"/>
        <v>8235.9</v>
      </c>
      <c r="G9" s="8">
        <f t="shared" si="0"/>
        <v>4611.2</v>
      </c>
      <c r="H9" s="8">
        <f t="shared" si="0"/>
        <v>3280.3</v>
      </c>
      <c r="I9" s="8">
        <f t="shared" si="0"/>
        <v>9566.7999999999993</v>
      </c>
    </row>
    <row r="10" spans="1:9" ht="15">
      <c r="A10" s="7" t="s">
        <v>323</v>
      </c>
      <c r="B10" s="8"/>
      <c r="C10" s="8"/>
      <c r="D10" s="8"/>
      <c r="E10" s="8"/>
      <c r="F10" s="8"/>
      <c r="G10" s="8"/>
      <c r="H10" s="8"/>
      <c r="I10" s="8"/>
    </row>
    <row r="11" spans="1:9" ht="45">
      <c r="A11" s="9" t="s">
        <v>419</v>
      </c>
      <c r="B11" s="10">
        <f>'прил №11'!E12</f>
        <v>2110.1999999999998</v>
      </c>
      <c r="C11" s="10">
        <v>2845.4</v>
      </c>
      <c r="D11" s="10">
        <v>0</v>
      </c>
      <c r="E11" s="10">
        <f>B11+C11-D11</f>
        <v>4955.6000000000004</v>
      </c>
      <c r="F11" s="10">
        <f>E11</f>
        <v>4955.6000000000004</v>
      </c>
      <c r="G11" s="10">
        <v>4611.2</v>
      </c>
      <c r="H11" s="10">
        <v>0</v>
      </c>
      <c r="I11" s="10">
        <f>F11+G11-H11</f>
        <v>9566.7999999999993</v>
      </c>
    </row>
    <row r="12" spans="1:9" ht="60">
      <c r="A12" s="9" t="s">
        <v>420</v>
      </c>
      <c r="B12" s="10">
        <f>'прил №11'!E13</f>
        <v>4921</v>
      </c>
      <c r="C12" s="10">
        <v>0</v>
      </c>
      <c r="D12" s="10">
        <v>1640.7</v>
      </c>
      <c r="E12" s="10">
        <f>B12-D12</f>
        <v>3280.3</v>
      </c>
      <c r="F12" s="10">
        <f>E12</f>
        <v>3280.3</v>
      </c>
      <c r="G12" s="8">
        <v>0</v>
      </c>
      <c r="H12" s="8">
        <v>3280.3</v>
      </c>
      <c r="I12" s="8">
        <f>F12-H12</f>
        <v>0</v>
      </c>
    </row>
    <row r="13" spans="1:9">
      <c r="A13" s="11"/>
      <c r="B13" s="12"/>
      <c r="C13" s="12"/>
      <c r="D13" s="12"/>
      <c r="E13" s="13"/>
    </row>
    <row r="14" spans="1:9" ht="15">
      <c r="A14" s="11"/>
      <c r="B14" s="12"/>
      <c r="C14" s="12"/>
      <c r="D14" s="12"/>
      <c r="E14" s="14"/>
      <c r="F14" s="12"/>
      <c r="G14" s="12"/>
      <c r="H14" s="12"/>
      <c r="I14" s="12"/>
    </row>
    <row r="15" spans="1:9">
      <c r="A15" s="15"/>
      <c r="B15" s="12"/>
      <c r="C15" s="12"/>
      <c r="D15" s="16"/>
    </row>
    <row r="18" spans="6:6">
      <c r="F18" t="s">
        <v>58</v>
      </c>
    </row>
  </sheetData>
  <mergeCells count="4">
    <mergeCell ref="G1:I1"/>
    <mergeCell ref="G2:I2"/>
    <mergeCell ref="F3:I3"/>
    <mergeCell ref="A5:I5"/>
  </mergeCells>
  <pageMargins left="0.118110236220472" right="0.118110236220472" top="1.14173228346457" bottom="0.74803149606299202" header="0.31496062992126" footer="0.31496062992126"/>
  <pageSetup paperSize="9" scale="8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"/>
  <sheetViews>
    <sheetView topLeftCell="A4" zoomScale="80" zoomScaleNormal="80" workbookViewId="0">
      <selection activeCell="E3" sqref="E3:I3"/>
    </sheetView>
  </sheetViews>
  <sheetFormatPr defaultColWidth="9.140625" defaultRowHeight="15.75"/>
  <cols>
    <col min="1" max="1" width="4.85546875" style="17" customWidth="1"/>
    <col min="2" max="2" width="38.7109375" style="17" customWidth="1"/>
    <col min="3" max="3" width="23.85546875" style="17" customWidth="1"/>
    <col min="4" max="4" width="7.7109375" style="17" customWidth="1"/>
    <col min="5" max="5" width="9.140625" style="17" customWidth="1"/>
    <col min="6" max="6" width="19.5703125" style="17" customWidth="1"/>
    <col min="7" max="7" width="7.28515625" style="17" customWidth="1"/>
    <col min="8" max="8" width="14.140625" style="17" customWidth="1"/>
    <col min="9" max="9" width="17.140625" style="17" customWidth="1"/>
    <col min="10" max="10" width="0.42578125" style="17" hidden="1" customWidth="1"/>
    <col min="11" max="12" width="9.140625" style="17" hidden="1" customWidth="1"/>
    <col min="13" max="13" width="4.5703125" style="17" hidden="1" customWidth="1"/>
    <col min="14" max="18" width="9.140625" style="17" hidden="1" customWidth="1"/>
    <col min="19" max="16384" width="9.140625" style="17"/>
  </cols>
  <sheetData>
    <row r="1" spans="1:9" customFormat="1" ht="15">
      <c r="A1" s="3"/>
      <c r="B1" s="619"/>
      <c r="C1" s="619"/>
      <c r="D1" s="604"/>
      <c r="E1" s="603" t="s">
        <v>437</v>
      </c>
      <c r="F1" s="603"/>
      <c r="G1" s="603"/>
      <c r="H1" s="603"/>
      <c r="I1" s="604"/>
    </row>
    <row r="2" spans="1:9" customFormat="1" ht="28.9" customHeight="1">
      <c r="A2" s="3"/>
      <c r="B2" s="613"/>
      <c r="C2" s="604"/>
      <c r="D2" s="604"/>
      <c r="E2" s="22"/>
      <c r="F2" s="605" t="s">
        <v>364</v>
      </c>
      <c r="G2" s="604"/>
      <c r="H2" s="604"/>
      <c r="I2" s="604"/>
    </row>
    <row r="3" spans="1:9" customFormat="1" ht="15.75" customHeight="1">
      <c r="A3" s="3"/>
      <c r="B3" s="619"/>
      <c r="C3" s="619"/>
      <c r="D3" s="604"/>
      <c r="E3" s="603" t="s">
        <v>421</v>
      </c>
      <c r="F3" s="603"/>
      <c r="G3" s="603"/>
      <c r="H3" s="603"/>
      <c r="I3" s="604"/>
    </row>
    <row r="4" spans="1:9" customFormat="1" ht="15.75" customHeight="1">
      <c r="A4" s="3"/>
      <c r="B4" s="18"/>
      <c r="C4" s="18"/>
      <c r="D4" s="19"/>
      <c r="E4" s="20"/>
      <c r="F4" s="20"/>
      <c r="G4" s="20"/>
      <c r="H4" s="20"/>
      <c r="I4" s="19"/>
    </row>
    <row r="5" spans="1:9" ht="12.75" customHeight="1">
      <c r="A5" s="630" t="s">
        <v>438</v>
      </c>
      <c r="B5" s="630"/>
      <c r="C5" s="630"/>
      <c r="D5" s="630"/>
      <c r="E5" s="630"/>
      <c r="F5" s="630"/>
      <c r="G5" s="630"/>
      <c r="H5" s="630"/>
      <c r="I5" s="630"/>
    </row>
    <row r="6" spans="1:9" ht="18.75" customHeight="1">
      <c r="A6" s="630"/>
      <c r="B6" s="630"/>
      <c r="C6" s="630"/>
      <c r="D6" s="630"/>
      <c r="E6" s="630"/>
      <c r="F6" s="630"/>
      <c r="G6" s="630"/>
      <c r="H6" s="630"/>
      <c r="I6" s="630"/>
    </row>
    <row r="7" spans="1:9" ht="16.5" customHeight="1">
      <c r="A7" s="23"/>
      <c r="B7" s="24"/>
      <c r="C7" s="24"/>
      <c r="D7" s="24"/>
      <c r="E7" s="25"/>
      <c r="F7" s="24"/>
      <c r="G7" s="683" t="s">
        <v>51</v>
      </c>
      <c r="H7" s="683"/>
      <c r="I7" s="683"/>
    </row>
    <row r="8" spans="1:9">
      <c r="A8" s="685" t="s">
        <v>370</v>
      </c>
      <c r="B8" s="635" t="s">
        <v>371</v>
      </c>
      <c r="C8" s="635" t="s">
        <v>372</v>
      </c>
      <c r="D8" s="644" t="s">
        <v>373</v>
      </c>
      <c r="E8" s="644"/>
      <c r="F8" s="644"/>
      <c r="G8" s="644"/>
      <c r="H8" s="674" t="s">
        <v>439</v>
      </c>
      <c r="I8" s="639" t="s">
        <v>108</v>
      </c>
    </row>
    <row r="9" spans="1:9" ht="13.5" customHeight="1">
      <c r="A9" s="686"/>
      <c r="B9" s="636"/>
      <c r="C9" s="636"/>
      <c r="D9" s="28" t="s">
        <v>374</v>
      </c>
      <c r="E9" s="28" t="s">
        <v>375</v>
      </c>
      <c r="F9" s="29" t="s">
        <v>376</v>
      </c>
      <c r="G9" s="29" t="s">
        <v>377</v>
      </c>
      <c r="H9" s="675"/>
      <c r="I9" s="640"/>
    </row>
    <row r="10" spans="1:9" ht="13.5" hidden="1" customHeight="1">
      <c r="A10" s="687" t="s">
        <v>378</v>
      </c>
      <c r="B10" s="694" t="s">
        <v>379</v>
      </c>
      <c r="C10" s="30" t="s">
        <v>380</v>
      </c>
      <c r="D10" s="31"/>
      <c r="E10" s="31"/>
      <c r="F10" s="27" t="s">
        <v>381</v>
      </c>
      <c r="G10" s="31"/>
      <c r="H10" s="32">
        <f>SUM(H11:H11)</f>
        <v>0</v>
      </c>
      <c r="I10" s="77"/>
    </row>
    <row r="11" spans="1:9" ht="54" hidden="1" customHeight="1">
      <c r="A11" s="688"/>
      <c r="B11" s="695"/>
      <c r="C11" s="33" t="s">
        <v>382</v>
      </c>
      <c r="D11" s="34" t="s">
        <v>166</v>
      </c>
      <c r="E11" s="34" t="s">
        <v>151</v>
      </c>
      <c r="F11" s="35" t="s">
        <v>383</v>
      </c>
      <c r="G11" s="34" t="s">
        <v>149</v>
      </c>
      <c r="H11" s="36">
        <v>0</v>
      </c>
      <c r="I11" s="78"/>
    </row>
    <row r="12" spans="1:9" ht="30.75">
      <c r="A12" s="689" t="s">
        <v>378</v>
      </c>
      <c r="B12" s="676" t="e">
        <f>#REF!</f>
        <v>#REF!</v>
      </c>
      <c r="C12" s="26" t="s">
        <v>380</v>
      </c>
      <c r="D12" s="31"/>
      <c r="E12" s="31"/>
      <c r="F12" s="37" t="s">
        <v>384</v>
      </c>
      <c r="G12" s="31"/>
      <c r="H12" s="32" t="e">
        <f>SUM(H13:H13)</f>
        <v>#REF!</v>
      </c>
      <c r="I12" s="79" t="e">
        <f>SUM(I13:I13)</f>
        <v>#REF!</v>
      </c>
    </row>
    <row r="13" spans="1:9" ht="64.150000000000006" customHeight="1">
      <c r="A13" s="690"/>
      <c r="B13" s="677"/>
      <c r="C13" s="38" t="s">
        <v>382</v>
      </c>
      <c r="D13" s="39" t="s">
        <v>166</v>
      </c>
      <c r="E13" s="39" t="s">
        <v>219</v>
      </c>
      <c r="F13" s="40" t="s">
        <v>385</v>
      </c>
      <c r="G13" s="39" t="s">
        <v>149</v>
      </c>
      <c r="H13" s="41" t="e">
        <f>#REF!</f>
        <v>#REF!</v>
      </c>
      <c r="I13" s="80" t="e">
        <f>#REF!</f>
        <v>#REF!</v>
      </c>
    </row>
    <row r="14" spans="1:9" ht="30.75" hidden="1">
      <c r="A14" s="653" t="s">
        <v>386</v>
      </c>
      <c r="B14" s="678" t="s">
        <v>440</v>
      </c>
      <c r="C14" s="42" t="s">
        <v>380</v>
      </c>
      <c r="D14" s="43"/>
      <c r="E14" s="43"/>
      <c r="F14" s="44" t="s">
        <v>388</v>
      </c>
      <c r="G14" s="43"/>
      <c r="H14" s="45">
        <f>SUM(H15:H15)</f>
        <v>0</v>
      </c>
      <c r="I14" s="81">
        <f>SUM(I15:I15)</f>
        <v>0</v>
      </c>
    </row>
    <row r="15" spans="1:9" ht="73.150000000000006" hidden="1" customHeight="1">
      <c r="A15" s="654"/>
      <c r="B15" s="677"/>
      <c r="C15" s="38" t="s">
        <v>382</v>
      </c>
      <c r="D15" s="39" t="s">
        <v>166</v>
      </c>
      <c r="E15" s="39" t="s">
        <v>229</v>
      </c>
      <c r="F15" s="40" t="s">
        <v>389</v>
      </c>
      <c r="G15" s="39" t="s">
        <v>149</v>
      </c>
      <c r="H15" s="41">
        <v>0</v>
      </c>
      <c r="I15" s="80">
        <v>0</v>
      </c>
    </row>
    <row r="16" spans="1:9" ht="30.75">
      <c r="A16" s="691" t="s">
        <v>386</v>
      </c>
      <c r="B16" s="641" t="e">
        <f>#REF!</f>
        <v>#REF!</v>
      </c>
      <c r="C16" s="42" t="s">
        <v>380</v>
      </c>
      <c r="D16" s="43"/>
      <c r="E16" s="43"/>
      <c r="F16" s="44" t="s">
        <v>388</v>
      </c>
      <c r="G16" s="43"/>
      <c r="H16" s="45" t="e">
        <f>SUM(H17:H17)</f>
        <v>#REF!</v>
      </c>
      <c r="I16" s="81" t="e">
        <f>SUM(I17:I17)</f>
        <v>#REF!</v>
      </c>
    </row>
    <row r="17" spans="1:9" ht="60">
      <c r="A17" s="691"/>
      <c r="B17" s="642"/>
      <c r="C17" s="33" t="s">
        <v>382</v>
      </c>
      <c r="D17" s="34" t="s">
        <v>166</v>
      </c>
      <c r="E17" s="34" t="s">
        <v>229</v>
      </c>
      <c r="F17" s="35" t="s">
        <v>389</v>
      </c>
      <c r="G17" s="34" t="s">
        <v>149</v>
      </c>
      <c r="H17" s="36" t="e">
        <f>#REF!</f>
        <v>#REF!</v>
      </c>
      <c r="I17" s="82" t="e">
        <f>#REF!</f>
        <v>#REF!</v>
      </c>
    </row>
    <row r="18" spans="1:9" ht="44.25" hidden="1" customHeight="1">
      <c r="A18" s="692" t="s">
        <v>386</v>
      </c>
      <c r="B18" s="679" t="s">
        <v>315</v>
      </c>
      <c r="C18" s="46" t="s">
        <v>441</v>
      </c>
      <c r="D18" s="47"/>
      <c r="E18" s="48"/>
      <c r="F18" s="49" t="s">
        <v>392</v>
      </c>
      <c r="G18" s="49"/>
      <c r="H18" s="50">
        <f>H19</f>
        <v>0</v>
      </c>
      <c r="I18" s="83" t="e">
        <f>I19</f>
        <v>#REF!</v>
      </c>
    </row>
    <row r="19" spans="1:9" ht="64.150000000000006" hidden="1" customHeight="1">
      <c r="A19" s="693"/>
      <c r="B19" s="680"/>
      <c r="C19" s="38" t="s">
        <v>382</v>
      </c>
      <c r="D19" s="40">
        <v>726</v>
      </c>
      <c r="E19" s="39" t="s">
        <v>234</v>
      </c>
      <c r="F19" s="40" t="s">
        <v>393</v>
      </c>
      <c r="G19" s="39" t="s">
        <v>149</v>
      </c>
      <c r="H19" s="41">
        <v>0</v>
      </c>
      <c r="I19" s="80" t="e">
        <f>#REF!</f>
        <v>#REF!</v>
      </c>
    </row>
    <row r="20" spans="1:9" ht="44.25" customHeight="1">
      <c r="A20" s="692" t="s">
        <v>390</v>
      </c>
      <c r="B20" s="681" t="s">
        <v>241</v>
      </c>
      <c r="C20" s="51" t="s">
        <v>441</v>
      </c>
      <c r="D20" s="52">
        <v>726</v>
      </c>
      <c r="E20" s="49" t="s">
        <v>240</v>
      </c>
      <c r="F20" s="49" t="s">
        <v>442</v>
      </c>
      <c r="G20" s="53"/>
      <c r="H20" s="54" t="e">
        <f>H21</f>
        <v>#REF!</v>
      </c>
      <c r="I20" s="79" t="e">
        <f>I21</f>
        <v>#REF!</v>
      </c>
    </row>
    <row r="21" spans="1:9" ht="60">
      <c r="A21" s="693"/>
      <c r="B21" s="682"/>
      <c r="C21" s="38" t="s">
        <v>382</v>
      </c>
      <c r="D21" s="40">
        <v>726</v>
      </c>
      <c r="E21" s="39" t="s">
        <v>240</v>
      </c>
      <c r="F21" s="40" t="s">
        <v>395</v>
      </c>
      <c r="G21" s="39" t="s">
        <v>149</v>
      </c>
      <c r="H21" s="41" t="e">
        <f>#REF!</f>
        <v>#REF!</v>
      </c>
      <c r="I21" s="80" t="e">
        <f>#REF!</f>
        <v>#REF!</v>
      </c>
    </row>
    <row r="22" spans="1:9" ht="30.75" hidden="1" customHeight="1">
      <c r="A22" s="657" t="s">
        <v>394</v>
      </c>
      <c r="B22" s="670" t="s">
        <v>264</v>
      </c>
      <c r="C22" s="55" t="s">
        <v>443</v>
      </c>
      <c r="D22" s="56"/>
      <c r="E22" s="57"/>
      <c r="F22" s="58" t="s">
        <v>404</v>
      </c>
      <c r="G22" s="59"/>
      <c r="H22" s="60" t="e">
        <f>H23</f>
        <v>#REF!</v>
      </c>
      <c r="I22" s="84" t="e">
        <f>I23</f>
        <v>#REF!</v>
      </c>
    </row>
    <row r="23" spans="1:9" ht="60" hidden="1">
      <c r="A23" s="659"/>
      <c r="B23" s="671"/>
      <c r="C23" s="61" t="s">
        <v>382</v>
      </c>
      <c r="D23" s="62">
        <v>726</v>
      </c>
      <c r="E23" s="63" t="s">
        <v>263</v>
      </c>
      <c r="F23" s="62" t="s">
        <v>405</v>
      </c>
      <c r="G23" s="63" t="s">
        <v>149</v>
      </c>
      <c r="H23" s="64" t="e">
        <f>#REF!</f>
        <v>#REF!</v>
      </c>
      <c r="I23" s="85" t="e">
        <f>#REF!</f>
        <v>#REF!</v>
      </c>
    </row>
    <row r="24" spans="1:9" ht="32.25" customHeight="1">
      <c r="A24" s="692" t="s">
        <v>394</v>
      </c>
      <c r="B24" s="672" t="e">
        <f>#REF!</f>
        <v>#REF!</v>
      </c>
      <c r="C24" s="51" t="s">
        <v>398</v>
      </c>
      <c r="D24" s="52">
        <v>726</v>
      </c>
      <c r="E24" s="31" t="s">
        <v>278</v>
      </c>
      <c r="F24" s="27" t="s">
        <v>407</v>
      </c>
      <c r="G24" s="65"/>
      <c r="H24" s="32" t="e">
        <f>H25</f>
        <v>#REF!</v>
      </c>
      <c r="I24" s="79" t="e">
        <f>I25</f>
        <v>#REF!</v>
      </c>
    </row>
    <row r="25" spans="1:9" ht="60.6" customHeight="1">
      <c r="A25" s="691"/>
      <c r="B25" s="673"/>
      <c r="C25" s="66" t="s">
        <v>382</v>
      </c>
      <c r="D25" s="67">
        <v>726</v>
      </c>
      <c r="E25" s="68" t="s">
        <v>278</v>
      </c>
      <c r="F25" s="67" t="s">
        <v>408</v>
      </c>
      <c r="G25" s="68" t="s">
        <v>149</v>
      </c>
      <c r="H25" s="69" t="e">
        <f>#REF!</f>
        <v>#REF!</v>
      </c>
      <c r="I25" s="80" t="e">
        <f>#REF!</f>
        <v>#REF!</v>
      </c>
    </row>
    <row r="26" spans="1:9" ht="16.5">
      <c r="A26" s="645" t="s">
        <v>410</v>
      </c>
      <c r="B26" s="646"/>
      <c r="C26" s="70"/>
      <c r="D26" s="71"/>
      <c r="E26" s="72"/>
      <c r="F26" s="71"/>
      <c r="G26" s="71"/>
      <c r="H26" s="73" t="e">
        <f>H12+H14+H18+H20+H24+H16+H22</f>
        <v>#REF!</v>
      </c>
      <c r="I26" s="86" t="e">
        <f>I12+I14+I18+I20+I24+I16+I22</f>
        <v>#REF!</v>
      </c>
    </row>
    <row r="27" spans="1:9">
      <c r="H27" s="74"/>
    </row>
    <row r="28" spans="1:9">
      <c r="B28" s="684"/>
      <c r="C28" s="684"/>
      <c r="F28" s="648"/>
      <c r="G28" s="648"/>
      <c r="H28" s="75"/>
    </row>
    <row r="29" spans="1:9">
      <c r="B29" s="76"/>
      <c r="H29" s="75"/>
    </row>
    <row r="30" spans="1:9">
      <c r="H30" s="75"/>
    </row>
    <row r="31" spans="1:9">
      <c r="H31" s="75"/>
    </row>
    <row r="32" spans="1:9">
      <c r="H32" s="75"/>
    </row>
    <row r="33" spans="8:8">
      <c r="H33" s="74"/>
    </row>
    <row r="34" spans="8:8">
      <c r="H34" s="74"/>
    </row>
    <row r="35" spans="8:8">
      <c r="H35" s="74"/>
    </row>
    <row r="36" spans="8:8">
      <c r="H36" s="74"/>
    </row>
    <row r="37" spans="8:8">
      <c r="H37" s="74"/>
    </row>
    <row r="38" spans="8:8">
      <c r="H38" s="74"/>
    </row>
    <row r="39" spans="8:8">
      <c r="H39" s="74"/>
    </row>
    <row r="40" spans="8:8">
      <c r="H40" s="74"/>
    </row>
    <row r="41" spans="8:8">
      <c r="H41" s="74"/>
    </row>
    <row r="42" spans="8:8">
      <c r="H42" s="74"/>
    </row>
    <row r="43" spans="8:8">
      <c r="H43" s="74"/>
    </row>
    <row r="44" spans="8:8">
      <c r="H44" s="74"/>
    </row>
    <row r="45" spans="8:8">
      <c r="H45" s="74"/>
    </row>
    <row r="46" spans="8:8">
      <c r="H46" s="74"/>
    </row>
    <row r="47" spans="8:8">
      <c r="H47" s="74"/>
    </row>
    <row r="48" spans="8:8">
      <c r="H48" s="74"/>
    </row>
    <row r="49" spans="8:8">
      <c r="H49" s="74"/>
    </row>
    <row r="50" spans="8:8">
      <c r="H50" s="74"/>
    </row>
    <row r="51" spans="8:8">
      <c r="H51" s="74"/>
    </row>
    <row r="52" spans="8:8">
      <c r="H52" s="74"/>
    </row>
    <row r="53" spans="8:8">
      <c r="H53" s="74"/>
    </row>
    <row r="54" spans="8:8">
      <c r="H54" s="74"/>
    </row>
    <row r="55" spans="8:8">
      <c r="H55" s="74"/>
    </row>
    <row r="56" spans="8:8">
      <c r="H56" s="74"/>
    </row>
    <row r="57" spans="8:8">
      <c r="H57" s="74"/>
    </row>
  </sheetData>
  <sheetProtection autoFilter="0"/>
  <autoFilter ref="A10:I26"/>
  <mergeCells count="33">
    <mergeCell ref="B1:D1"/>
    <mergeCell ref="E1:I1"/>
    <mergeCell ref="B2:D2"/>
    <mergeCell ref="F2:I2"/>
    <mergeCell ref="B3:D3"/>
    <mergeCell ref="E3:I3"/>
    <mergeCell ref="A26:B26"/>
    <mergeCell ref="B28:C28"/>
    <mergeCell ref="F28:G28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B8:B9"/>
    <mergeCell ref="B10:B11"/>
    <mergeCell ref="A5:I6"/>
    <mergeCell ref="B22:B23"/>
    <mergeCell ref="B24:B25"/>
    <mergeCell ref="C8:C9"/>
    <mergeCell ref="H8:H9"/>
    <mergeCell ref="I8:I9"/>
    <mergeCell ref="B12:B13"/>
    <mergeCell ref="B14:B15"/>
    <mergeCell ref="B16:B17"/>
    <mergeCell ref="B18:B19"/>
    <mergeCell ref="B20:B21"/>
    <mergeCell ref="G7:I7"/>
    <mergeCell ref="D8:G8"/>
  </mergeCells>
  <printOptions horizontalCentered="1"/>
  <pageMargins left="0.70866141732283505" right="0.70866141732283505" top="0.74803149606299202" bottom="0.74803149606299202" header="0" footer="0"/>
  <pageSetup paperSize="9" scale="62" fitToHeight="0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"/>
  <sheetViews>
    <sheetView zoomScale="80" zoomScaleNormal="80" workbookViewId="0">
      <selection activeCell="G1" sqref="F1:I3"/>
    </sheetView>
  </sheetViews>
  <sheetFormatPr defaultColWidth="9" defaultRowHeight="15.75"/>
  <cols>
    <col min="1" max="1" width="33" style="1" customWidth="1"/>
    <col min="2" max="2" width="21.7109375" style="1" customWidth="1"/>
    <col min="3" max="3" width="17.28515625" style="1" customWidth="1"/>
    <col min="4" max="4" width="17.42578125" style="1" customWidth="1"/>
    <col min="5" max="5" width="18.28515625" style="1" customWidth="1"/>
    <col min="6" max="6" width="19" customWidth="1"/>
    <col min="7" max="7" width="15.5703125" customWidth="1"/>
    <col min="8" max="8" width="15.42578125" customWidth="1"/>
    <col min="9" max="9" width="15" customWidth="1"/>
  </cols>
  <sheetData>
    <row r="1" spans="1:9" ht="15">
      <c r="A1" s="2"/>
      <c r="B1" s="2"/>
      <c r="C1" s="2"/>
      <c r="D1" s="2"/>
      <c r="E1" s="2"/>
      <c r="F1" s="3"/>
      <c r="G1" s="667" t="s">
        <v>427</v>
      </c>
      <c r="H1" s="667"/>
      <c r="I1" s="667"/>
    </row>
    <row r="2" spans="1:9" ht="27" customHeight="1">
      <c r="A2" s="2"/>
      <c r="B2" s="2"/>
      <c r="C2" s="2"/>
      <c r="D2" s="2"/>
      <c r="E2" s="2"/>
      <c r="F2" s="3"/>
      <c r="G2" s="668" t="s">
        <v>364</v>
      </c>
      <c r="H2" s="668"/>
      <c r="I2" s="668"/>
    </row>
    <row r="3" spans="1:9" ht="15">
      <c r="A3" s="2"/>
      <c r="B3" s="2"/>
      <c r="C3" s="2"/>
      <c r="D3" s="2"/>
      <c r="E3" s="2"/>
      <c r="F3" s="665" t="s">
        <v>421</v>
      </c>
      <c r="G3" s="665"/>
      <c r="H3" s="665"/>
      <c r="I3" s="665"/>
    </row>
    <row r="4" spans="1:9" ht="31.5" customHeight="1">
      <c r="A4" s="669" t="s">
        <v>444</v>
      </c>
      <c r="B4" s="669"/>
      <c r="C4" s="669"/>
      <c r="D4" s="669"/>
      <c r="E4" s="669"/>
      <c r="F4" s="669"/>
      <c r="G4" s="669"/>
      <c r="H4" s="669"/>
      <c r="I4" s="669"/>
    </row>
    <row r="5" spans="1:9" ht="15">
      <c r="A5" s="3"/>
      <c r="B5" s="3"/>
      <c r="C5" s="3"/>
      <c r="D5" s="3"/>
      <c r="E5" s="3"/>
      <c r="F5" s="3"/>
      <c r="G5" s="3"/>
      <c r="H5" s="3"/>
      <c r="I5" s="3"/>
    </row>
    <row r="6" spans="1:9" ht="15">
      <c r="A6" s="2"/>
      <c r="B6" s="2"/>
      <c r="C6" s="2"/>
      <c r="D6" s="2"/>
      <c r="E6" s="4"/>
      <c r="F6" s="3"/>
      <c r="G6" s="3"/>
      <c r="H6" s="3"/>
      <c r="I6" s="3"/>
    </row>
    <row r="7" spans="1:9" ht="110.25">
      <c r="A7" s="6" t="s">
        <v>413</v>
      </c>
      <c r="B7" s="6" t="s">
        <v>414</v>
      </c>
      <c r="C7" s="6" t="s">
        <v>415</v>
      </c>
      <c r="D7" s="6" t="s">
        <v>416</v>
      </c>
      <c r="E7" s="6" t="s">
        <v>417</v>
      </c>
      <c r="F7" s="6" t="s">
        <v>429</v>
      </c>
      <c r="G7" s="6" t="s">
        <v>430</v>
      </c>
      <c r="H7" s="6" t="s">
        <v>431</v>
      </c>
      <c r="I7" s="6" t="s">
        <v>432</v>
      </c>
    </row>
    <row r="8" spans="1:9" ht="30">
      <c r="A8" s="7" t="s">
        <v>418</v>
      </c>
      <c r="B8" s="8">
        <f>B10+B11</f>
        <v>3097.2</v>
      </c>
      <c r="C8" s="8" t="e">
        <f>C10+C11</f>
        <v>#REF!</v>
      </c>
      <c r="D8" s="8" t="e">
        <f t="shared" ref="D8:I8" si="0">D10+D11</f>
        <v>#REF!</v>
      </c>
      <c r="E8" s="8" t="e">
        <f t="shared" si="0"/>
        <v>#REF!</v>
      </c>
      <c r="F8" s="8" t="e">
        <f t="shared" si="0"/>
        <v>#REF!</v>
      </c>
      <c r="G8" s="8" t="e">
        <f t="shared" si="0"/>
        <v>#REF!</v>
      </c>
      <c r="H8" s="8" t="e">
        <f t="shared" si="0"/>
        <v>#REF!</v>
      </c>
      <c r="I8" s="8" t="e">
        <f t="shared" si="0"/>
        <v>#REF!</v>
      </c>
    </row>
    <row r="9" spans="1:9" ht="15">
      <c r="A9" s="7" t="s">
        <v>323</v>
      </c>
      <c r="B9" s="8"/>
      <c r="C9" s="8"/>
      <c r="D9" s="8"/>
      <c r="E9" s="8"/>
      <c r="F9" s="8"/>
      <c r="G9" s="8"/>
      <c r="H9" s="8"/>
      <c r="I9" s="8"/>
    </row>
    <row r="10" spans="1:9" ht="51" customHeight="1">
      <c r="A10" s="9" t="s">
        <v>419</v>
      </c>
      <c r="B10" s="10">
        <f>'прил 11'!E12</f>
        <v>2110.1999999999998</v>
      </c>
      <c r="C10" s="10" t="e">
        <f>#REF!</f>
        <v>#REF!</v>
      </c>
      <c r="D10" s="10">
        <v>0</v>
      </c>
      <c r="E10" s="10" t="e">
        <f>B10+C10-D10</f>
        <v>#REF!</v>
      </c>
      <c r="F10" s="10" t="e">
        <f>E10</f>
        <v>#REF!</v>
      </c>
      <c r="G10" s="10" t="e">
        <f>#REF!</f>
        <v>#REF!</v>
      </c>
      <c r="H10" s="10">
        <v>0</v>
      </c>
      <c r="I10" s="10" t="e">
        <f>F10+G10-H10</f>
        <v>#REF!</v>
      </c>
    </row>
    <row r="11" spans="1:9" ht="61.5" customHeight="1">
      <c r="A11" s="9" t="s">
        <v>420</v>
      </c>
      <c r="B11" s="10">
        <f>'прил 11'!E13</f>
        <v>987</v>
      </c>
      <c r="C11" s="10">
        <v>0</v>
      </c>
      <c r="D11" s="10" t="e">
        <f>-#REF!</f>
        <v>#REF!</v>
      </c>
      <c r="E11" s="10" t="e">
        <f>B11-D11</f>
        <v>#REF!</v>
      </c>
      <c r="F11" s="10" t="e">
        <f>E11</f>
        <v>#REF!</v>
      </c>
      <c r="G11" s="8">
        <v>0</v>
      </c>
      <c r="H11" s="8" t="e">
        <f>-#REF!</f>
        <v>#REF!</v>
      </c>
      <c r="I11" s="8" t="e">
        <f>F11-H11</f>
        <v>#REF!</v>
      </c>
    </row>
    <row r="12" spans="1:9">
      <c r="A12" s="11"/>
      <c r="B12" s="12"/>
      <c r="C12" s="12"/>
      <c r="D12" s="12"/>
      <c r="E12" s="13"/>
    </row>
    <row r="13" spans="1:9" ht="15">
      <c r="A13" s="11"/>
      <c r="B13" s="12"/>
      <c r="C13" s="12"/>
      <c r="D13" s="12"/>
      <c r="E13" s="14"/>
      <c r="F13" s="12"/>
      <c r="G13" s="12"/>
      <c r="H13" s="12"/>
      <c r="I13" s="12"/>
    </row>
    <row r="14" spans="1:9">
      <c r="A14" s="15"/>
      <c r="B14" s="12"/>
      <c r="C14" s="12"/>
      <c r="D14" s="16"/>
    </row>
    <row r="17" spans="6:6">
      <c r="F17" t="s">
        <v>58</v>
      </c>
    </row>
  </sheetData>
  <mergeCells count="4">
    <mergeCell ref="G1:I1"/>
    <mergeCell ref="G2:I2"/>
    <mergeCell ref="F3:I3"/>
    <mergeCell ref="A4:I4"/>
  </mergeCells>
  <pageMargins left="0.70866141732283505" right="0.70866141732283505" top="0.74803149606299202" bottom="0.74803149606299202" header="0.31496062992126" footer="0.31496062992126"/>
  <pageSetup paperSize="9" scale="7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N49"/>
  <sheetViews>
    <sheetView topLeftCell="A37" zoomScale="80" zoomScaleNormal="80" workbookViewId="0">
      <selection activeCell="F8" sqref="F8"/>
    </sheetView>
  </sheetViews>
  <sheetFormatPr defaultColWidth="9" defaultRowHeight="12.75"/>
  <cols>
    <col min="1" max="1" width="82.85546875" customWidth="1"/>
    <col min="2" max="2" width="8.85546875" customWidth="1"/>
    <col min="3" max="3" width="7.85546875" customWidth="1"/>
    <col min="4" max="4" width="36.7109375" customWidth="1"/>
  </cols>
  <sheetData>
    <row r="1" spans="1:14" ht="14.25" customHeight="1">
      <c r="A1" s="3"/>
      <c r="B1" s="603" t="s">
        <v>48</v>
      </c>
      <c r="C1" s="604"/>
      <c r="D1" s="604"/>
    </row>
    <row r="2" spans="1:14" ht="32.25" customHeight="1">
      <c r="A2" s="3"/>
      <c r="B2" s="605" t="s">
        <v>547</v>
      </c>
      <c r="C2" s="606"/>
      <c r="D2" s="606"/>
    </row>
    <row r="3" spans="1:14" ht="18" customHeight="1">
      <c r="A3" s="607" t="s">
        <v>568</v>
      </c>
      <c r="B3" s="608"/>
      <c r="C3" s="608"/>
      <c r="D3" s="608"/>
      <c r="E3" s="147"/>
    </row>
    <row r="4" spans="1:14" s="571" customFormat="1" ht="18" customHeight="1">
      <c r="A4" s="572"/>
      <c r="B4" s="572"/>
      <c r="C4" s="572"/>
      <c r="D4" s="572"/>
      <c r="E4" s="147"/>
    </row>
    <row r="5" spans="1:14" s="571" customFormat="1" ht="18" customHeight="1">
      <c r="A5" s="572"/>
      <c r="B5" s="572"/>
      <c r="C5" s="572"/>
      <c r="D5" s="575" t="s">
        <v>119</v>
      </c>
      <c r="E5" s="147"/>
    </row>
    <row r="6" spans="1:14" s="571" customFormat="1" ht="35.25" customHeight="1">
      <c r="A6" s="572"/>
      <c r="B6" s="572"/>
      <c r="C6" s="572"/>
      <c r="D6" s="582" t="s">
        <v>557</v>
      </c>
      <c r="E6" s="147"/>
    </row>
    <row r="7" spans="1:14" s="571" customFormat="1" ht="36.75" customHeight="1">
      <c r="A7" s="572"/>
      <c r="B7" s="572"/>
      <c r="C7" s="610" t="s">
        <v>554</v>
      </c>
      <c r="D7" s="610"/>
      <c r="E7" s="147"/>
    </row>
    <row r="8" spans="1:14" ht="18" customHeight="1">
      <c r="A8" s="537"/>
      <c r="B8" s="537"/>
      <c r="C8" s="537"/>
      <c r="D8" s="537"/>
      <c r="E8" s="147"/>
    </row>
    <row r="9" spans="1:14" ht="15.75">
      <c r="A9" s="600" t="s">
        <v>49</v>
      </c>
      <c r="B9" s="600"/>
      <c r="C9" s="600"/>
      <c r="D9" s="600"/>
      <c r="E9" s="513"/>
      <c r="F9" s="513"/>
      <c r="G9" s="513"/>
      <c r="H9" s="513"/>
      <c r="I9" s="513"/>
      <c r="J9" s="513"/>
      <c r="K9" s="513"/>
      <c r="L9" s="513"/>
      <c r="M9" s="513"/>
      <c r="N9" s="513"/>
    </row>
    <row r="10" spans="1:14" ht="20.100000000000001" customHeight="1">
      <c r="A10" s="609" t="s">
        <v>50</v>
      </c>
      <c r="B10" s="609"/>
      <c r="C10" s="609"/>
      <c r="D10" s="609"/>
      <c r="E10" s="513"/>
      <c r="F10" s="513"/>
      <c r="G10" s="513"/>
      <c r="H10" s="513"/>
      <c r="I10" s="513"/>
      <c r="J10" s="513"/>
      <c r="K10" s="513"/>
      <c r="L10" s="513"/>
      <c r="M10" s="513"/>
      <c r="N10" s="513"/>
    </row>
    <row r="11" spans="1:14" ht="15.75">
      <c r="A11" s="600" t="s">
        <v>0</v>
      </c>
      <c r="B11" s="600"/>
      <c r="C11" s="600"/>
      <c r="D11" s="600"/>
      <c r="E11" s="513"/>
      <c r="F11" s="513"/>
      <c r="G11" s="513"/>
      <c r="H11" s="513"/>
      <c r="I11" s="513"/>
      <c r="J11" s="513"/>
      <c r="K11" s="513"/>
      <c r="L11" s="513"/>
      <c r="M11" s="513"/>
      <c r="N11" s="513"/>
    </row>
    <row r="12" spans="1:14" ht="15">
      <c r="A12" s="3"/>
      <c r="B12" s="3"/>
      <c r="C12" s="601" t="s">
        <v>51</v>
      </c>
      <c r="D12" s="601"/>
    </row>
    <row r="13" spans="1:14" ht="24" customHeight="1">
      <c r="A13" s="514" t="s">
        <v>52</v>
      </c>
      <c r="B13" s="515" t="s">
        <v>53</v>
      </c>
      <c r="C13" s="515" t="s">
        <v>54</v>
      </c>
      <c r="D13" s="538" t="s">
        <v>55</v>
      </c>
    </row>
    <row r="14" spans="1:14" ht="21.75" customHeight="1">
      <c r="A14" s="539" t="s">
        <v>56</v>
      </c>
      <c r="B14" s="540" t="s">
        <v>57</v>
      </c>
      <c r="C14" s="540"/>
      <c r="D14" s="541">
        <f>'прил №5'!F23</f>
        <v>50578.7</v>
      </c>
      <c r="H14" t="s">
        <v>58</v>
      </c>
    </row>
    <row r="15" spans="1:14" ht="39.75" customHeight="1">
      <c r="A15" s="208" t="s">
        <v>59</v>
      </c>
      <c r="B15" s="205" t="s">
        <v>57</v>
      </c>
      <c r="C15" s="205" t="s">
        <v>60</v>
      </c>
      <c r="D15" s="523">
        <f>'прил №5'!F24</f>
        <v>2740.9</v>
      </c>
    </row>
    <row r="16" spans="1:14" ht="47.25">
      <c r="A16" s="208" t="s">
        <v>61</v>
      </c>
      <c r="B16" s="205" t="s">
        <v>57</v>
      </c>
      <c r="C16" s="205" t="s">
        <v>62</v>
      </c>
      <c r="D16" s="523">
        <f>'прил №5'!F33</f>
        <v>8.9</v>
      </c>
    </row>
    <row r="17" spans="1:4" ht="48" customHeight="1">
      <c r="A17" s="208" t="s">
        <v>63</v>
      </c>
      <c r="B17" s="205" t="s">
        <v>57</v>
      </c>
      <c r="C17" s="205" t="s">
        <v>64</v>
      </c>
      <c r="D17" s="523">
        <f>'прил №5'!F43</f>
        <v>32277.1</v>
      </c>
    </row>
    <row r="18" spans="1:4" ht="15.75" hidden="1">
      <c r="A18" s="256" t="s">
        <v>65</v>
      </c>
      <c r="B18" s="259" t="s">
        <v>57</v>
      </c>
      <c r="C18" s="259" t="s">
        <v>66</v>
      </c>
      <c r="D18" s="542" t="e">
        <f>#REF!</f>
        <v>#REF!</v>
      </c>
    </row>
    <row r="19" spans="1:4" ht="15.75">
      <c r="A19" s="208" t="s">
        <v>67</v>
      </c>
      <c r="B19" s="205" t="s">
        <v>57</v>
      </c>
      <c r="C19" s="205" t="s">
        <v>68</v>
      </c>
      <c r="D19" s="523">
        <f>'прил №5'!F85</f>
        <v>100</v>
      </c>
    </row>
    <row r="20" spans="1:4" ht="15.75">
      <c r="A20" s="208" t="s">
        <v>69</v>
      </c>
      <c r="B20" s="205" t="s">
        <v>57</v>
      </c>
      <c r="C20" s="205" t="s">
        <v>70</v>
      </c>
      <c r="D20" s="523">
        <f>'прил №5'!F86</f>
        <v>15451.8</v>
      </c>
    </row>
    <row r="21" spans="1:4" ht="15.75">
      <c r="A21" s="202" t="s">
        <v>71</v>
      </c>
      <c r="B21" s="205" t="s">
        <v>60</v>
      </c>
      <c r="C21" s="205"/>
      <c r="D21" s="523">
        <f>'прил №5'!F109</f>
        <v>624.70000000000005</v>
      </c>
    </row>
    <row r="22" spans="1:4" ht="15.75">
      <c r="A22" s="208" t="s">
        <v>72</v>
      </c>
      <c r="B22" s="205" t="s">
        <v>60</v>
      </c>
      <c r="C22" s="205" t="s">
        <v>62</v>
      </c>
      <c r="D22" s="523">
        <f>D21</f>
        <v>624.70000000000005</v>
      </c>
    </row>
    <row r="23" spans="1:4" ht="15.75">
      <c r="A23" s="208" t="s">
        <v>73</v>
      </c>
      <c r="B23" s="205" t="s">
        <v>62</v>
      </c>
      <c r="C23" s="205"/>
      <c r="D23" s="523">
        <f>'прил №5'!F121</f>
        <v>750.9</v>
      </c>
    </row>
    <row r="24" spans="1:4" ht="31.5">
      <c r="A24" s="208" t="s">
        <v>74</v>
      </c>
      <c r="B24" s="205" t="s">
        <v>62</v>
      </c>
      <c r="C24" s="205" t="s">
        <v>75</v>
      </c>
      <c r="D24" s="523">
        <f>'прил №5'!F122</f>
        <v>272.5</v>
      </c>
    </row>
    <row r="25" spans="1:4" ht="15.75">
      <c r="A25" s="202" t="s">
        <v>76</v>
      </c>
      <c r="B25" s="205" t="s">
        <v>64</v>
      </c>
      <c r="C25" s="205"/>
      <c r="D25" s="523">
        <f>'прил №5'!F136</f>
        <v>13208.2</v>
      </c>
    </row>
    <row r="26" spans="1:4" ht="21.75" customHeight="1">
      <c r="A26" s="208" t="s">
        <v>77</v>
      </c>
      <c r="B26" s="205" t="s">
        <v>64</v>
      </c>
      <c r="C26" s="205" t="s">
        <v>78</v>
      </c>
      <c r="D26" s="523">
        <f>'прил №5'!F137</f>
        <v>12994.2</v>
      </c>
    </row>
    <row r="27" spans="1:4" ht="15.75">
      <c r="A27" s="208" t="s">
        <v>79</v>
      </c>
      <c r="B27" s="205" t="s">
        <v>64</v>
      </c>
      <c r="C27" s="205" t="s">
        <v>80</v>
      </c>
      <c r="D27" s="523">
        <f>'прил №5'!F149</f>
        <v>214</v>
      </c>
    </row>
    <row r="28" spans="1:4" ht="15.75">
      <c r="A28" s="202" t="s">
        <v>81</v>
      </c>
      <c r="B28" s="205" t="s">
        <v>82</v>
      </c>
      <c r="C28" s="205"/>
      <c r="D28" s="523">
        <f>'прил №5'!F163</f>
        <v>5739.9</v>
      </c>
    </row>
    <row r="29" spans="1:4" ht="15.75" hidden="1">
      <c r="A29" s="282" t="s">
        <v>83</v>
      </c>
      <c r="B29" s="285" t="s">
        <v>82</v>
      </c>
      <c r="C29" s="285" t="s">
        <v>57</v>
      </c>
      <c r="D29" s="523"/>
    </row>
    <row r="30" spans="1:4" ht="15.75" hidden="1">
      <c r="A30" s="282" t="s">
        <v>84</v>
      </c>
      <c r="B30" s="285" t="s">
        <v>82</v>
      </c>
      <c r="C30" s="285" t="s">
        <v>60</v>
      </c>
      <c r="D30" s="523"/>
    </row>
    <row r="31" spans="1:4" ht="15.75">
      <c r="A31" s="202" t="s">
        <v>85</v>
      </c>
      <c r="B31" s="205" t="s">
        <v>82</v>
      </c>
      <c r="C31" s="205" t="s">
        <v>62</v>
      </c>
      <c r="D31" s="523">
        <f>'прил №5'!F164</f>
        <v>5739.9</v>
      </c>
    </row>
    <row r="32" spans="1:4" ht="15.75">
      <c r="A32" s="475" t="s">
        <v>86</v>
      </c>
      <c r="B32" s="205" t="s">
        <v>87</v>
      </c>
      <c r="C32" s="205"/>
      <c r="D32" s="523">
        <f>'прил №5'!F209</f>
        <v>210</v>
      </c>
    </row>
    <row r="33" spans="1:4" ht="15.75">
      <c r="A33" s="475" t="s">
        <v>88</v>
      </c>
      <c r="B33" s="205" t="s">
        <v>87</v>
      </c>
      <c r="C33" s="205" t="s">
        <v>82</v>
      </c>
      <c r="D33" s="523">
        <f>'прил №5'!F212</f>
        <v>210</v>
      </c>
    </row>
    <row r="34" spans="1:4" ht="15.75">
      <c r="A34" s="407" t="s">
        <v>89</v>
      </c>
      <c r="B34" s="205" t="s">
        <v>66</v>
      </c>
      <c r="C34" s="205"/>
      <c r="D34" s="523">
        <f>'прил №5'!F219</f>
        <v>30</v>
      </c>
    </row>
    <row r="35" spans="1:4" ht="15.75">
      <c r="A35" s="543" t="s">
        <v>90</v>
      </c>
      <c r="B35" s="205" t="s">
        <v>66</v>
      </c>
      <c r="C35" s="205" t="s">
        <v>64</v>
      </c>
      <c r="D35" s="523">
        <f>0</f>
        <v>0</v>
      </c>
    </row>
    <row r="36" spans="1:4" ht="31.5">
      <c r="A36" s="111" t="s">
        <v>91</v>
      </c>
      <c r="B36" s="205" t="s">
        <v>66</v>
      </c>
      <c r="C36" s="205" t="s">
        <v>82</v>
      </c>
      <c r="D36" s="523">
        <f>'прил №5'!F227</f>
        <v>30</v>
      </c>
    </row>
    <row r="37" spans="1:4" ht="15.75">
      <c r="A37" s="202" t="s">
        <v>92</v>
      </c>
      <c r="B37" s="205" t="s">
        <v>93</v>
      </c>
      <c r="C37" s="205"/>
      <c r="D37" s="523">
        <f>'прил №5'!F228</f>
        <v>154642.79999999999</v>
      </c>
    </row>
    <row r="38" spans="1:4" ht="15.75">
      <c r="A38" s="208" t="s">
        <v>94</v>
      </c>
      <c r="B38" s="205" t="s">
        <v>93</v>
      </c>
      <c r="C38" s="205" t="s">
        <v>57</v>
      </c>
      <c r="D38" s="523">
        <f>'прил №5'!F229</f>
        <v>154642.79999999999</v>
      </c>
    </row>
    <row r="39" spans="1:4" ht="15.75">
      <c r="A39" s="202" t="s">
        <v>95</v>
      </c>
      <c r="B39" s="205" t="s">
        <v>75</v>
      </c>
      <c r="C39" s="205"/>
      <c r="D39" s="523">
        <f>'прил №5'!F265</f>
        <v>902.3</v>
      </c>
    </row>
    <row r="40" spans="1:4" ht="15.75">
      <c r="A40" s="208" t="s">
        <v>96</v>
      </c>
      <c r="B40" s="205" t="s">
        <v>75</v>
      </c>
      <c r="C40" s="205" t="s">
        <v>57</v>
      </c>
      <c r="D40" s="523">
        <f>D39</f>
        <v>902.3</v>
      </c>
    </row>
    <row r="41" spans="1:4" ht="15.75">
      <c r="A41" s="544" t="s">
        <v>97</v>
      </c>
      <c r="B41" s="205" t="s">
        <v>70</v>
      </c>
      <c r="C41" s="205"/>
      <c r="D41" s="523">
        <f>'прил №5'!F273</f>
        <v>33.9</v>
      </c>
    </row>
    <row r="42" spans="1:4" ht="21" customHeight="1">
      <c r="A42" s="545" t="s">
        <v>98</v>
      </c>
      <c r="B42" s="205" t="s">
        <v>70</v>
      </c>
      <c r="C42" s="205" t="s">
        <v>57</v>
      </c>
      <c r="D42" s="523">
        <f>D41</f>
        <v>33.9</v>
      </c>
    </row>
    <row r="43" spans="1:4" ht="37.5" customHeight="1">
      <c r="A43" s="208" t="s">
        <v>99</v>
      </c>
      <c r="B43" s="205" t="s">
        <v>100</v>
      </c>
      <c r="C43" s="98"/>
      <c r="D43" s="523">
        <f>'прил №5'!F281</f>
        <v>332.7</v>
      </c>
    </row>
    <row r="44" spans="1:4" ht="18.75" customHeight="1">
      <c r="A44" s="546" t="s">
        <v>101</v>
      </c>
      <c r="B44" s="529" t="s">
        <v>100</v>
      </c>
      <c r="C44" s="529" t="s">
        <v>62</v>
      </c>
      <c r="D44" s="531">
        <f>D43</f>
        <v>332.7</v>
      </c>
    </row>
    <row r="45" spans="1:4" ht="15.75" customHeight="1">
      <c r="A45" s="547" t="s">
        <v>102</v>
      </c>
      <c r="B45" s="533"/>
      <c r="C45" s="533"/>
      <c r="D45" s="548">
        <f>D43+D41+D39+D37+D28+D25+D23+D21+D14+D32+D34</f>
        <v>227054.1</v>
      </c>
    </row>
    <row r="47" spans="1:4">
      <c r="A47" s="147"/>
      <c r="B47" s="602"/>
      <c r="C47" s="602"/>
      <c r="D47" s="602"/>
    </row>
    <row r="48" spans="1:4">
      <c r="D48" s="171"/>
    </row>
    <row r="49" spans="4:4">
      <c r="D49" s="171"/>
    </row>
  </sheetData>
  <mergeCells count="9">
    <mergeCell ref="A11:D11"/>
    <mergeCell ref="C12:D12"/>
    <mergeCell ref="B47:D47"/>
    <mergeCell ref="B1:D1"/>
    <mergeCell ref="B2:D2"/>
    <mergeCell ref="A3:D3"/>
    <mergeCell ref="A9:D9"/>
    <mergeCell ref="A10:D10"/>
    <mergeCell ref="C7:D7"/>
  </mergeCells>
  <pageMargins left="0.94488188976377996" right="0.35433070866141703" top="0.98425196850393704" bottom="0.78740157480314998" header="0.511811023622047" footer="0.511811023622047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7"/>
  <sheetViews>
    <sheetView topLeftCell="A30" workbookViewId="0">
      <selection activeCell="G9" sqref="G9"/>
    </sheetView>
  </sheetViews>
  <sheetFormatPr defaultColWidth="9" defaultRowHeight="12.75"/>
  <cols>
    <col min="1" max="1" width="68.140625" customWidth="1"/>
    <col min="2" max="2" width="5.28515625" customWidth="1"/>
    <col min="3" max="3" width="5.140625" customWidth="1"/>
    <col min="4" max="4" width="14.85546875" style="512" customWidth="1"/>
    <col min="5" max="5" width="13" customWidth="1"/>
  </cols>
  <sheetData>
    <row r="1" spans="1:14" ht="15">
      <c r="A1" s="3"/>
      <c r="B1" s="603" t="s">
        <v>103</v>
      </c>
      <c r="C1" s="603"/>
      <c r="D1" s="603"/>
      <c r="E1" s="604"/>
    </row>
    <row r="2" spans="1:14" ht="26.45" customHeight="1">
      <c r="A2" s="20"/>
      <c r="B2" s="605" t="s">
        <v>104</v>
      </c>
      <c r="C2" s="605"/>
      <c r="D2" s="605"/>
      <c r="E2" s="604"/>
    </row>
    <row r="3" spans="1:14" ht="15.6" customHeight="1">
      <c r="A3" s="605" t="s">
        <v>105</v>
      </c>
      <c r="B3" s="605"/>
      <c r="C3" s="605"/>
      <c r="D3" s="605"/>
      <c r="E3" s="605"/>
    </row>
    <row r="4" spans="1:14" ht="15">
      <c r="A4" s="3"/>
      <c r="B4" s="3"/>
      <c r="C4" s="3"/>
      <c r="D4" s="2"/>
    </row>
    <row r="5" spans="1:14" ht="15.75">
      <c r="A5" s="600" t="s">
        <v>49</v>
      </c>
      <c r="B5" s="600"/>
      <c r="C5" s="600"/>
      <c r="D5" s="600"/>
      <c r="E5" s="600"/>
      <c r="F5" s="513"/>
      <c r="G5" s="513"/>
      <c r="H5" s="513"/>
      <c r="I5" s="513"/>
      <c r="J5" s="513"/>
      <c r="K5" s="513"/>
      <c r="L5" s="513"/>
      <c r="M5" s="513"/>
      <c r="N5" s="513"/>
    </row>
    <row r="6" spans="1:14" ht="15.75">
      <c r="A6" s="600" t="s">
        <v>106</v>
      </c>
      <c r="B6" s="600"/>
      <c r="C6" s="600"/>
      <c r="D6" s="600"/>
      <c r="E6" s="600"/>
      <c r="F6" s="513"/>
      <c r="G6" s="513"/>
      <c r="H6" s="513"/>
      <c r="I6" s="513"/>
      <c r="J6" s="513"/>
      <c r="K6" s="513"/>
      <c r="L6" s="513"/>
      <c r="M6" s="513"/>
      <c r="N6" s="513"/>
    </row>
    <row r="7" spans="1:14" ht="15.75">
      <c r="A7" s="600" t="s">
        <v>107</v>
      </c>
      <c r="B7" s="600"/>
      <c r="C7" s="600"/>
      <c r="D7" s="600"/>
      <c r="E7" s="600"/>
      <c r="F7" s="513"/>
      <c r="G7" s="513"/>
      <c r="H7" s="513"/>
      <c r="I7" s="513"/>
      <c r="J7" s="513"/>
      <c r="K7" s="513"/>
      <c r="L7" s="513"/>
      <c r="M7" s="513"/>
      <c r="N7" s="513"/>
    </row>
    <row r="8" spans="1:14" ht="15">
      <c r="A8" s="3"/>
      <c r="B8" s="3"/>
      <c r="C8" s="611" t="s">
        <v>51</v>
      </c>
      <c r="D8" s="611"/>
      <c r="E8" s="611"/>
    </row>
    <row r="9" spans="1:14" ht="48.75" customHeight="1">
      <c r="A9" s="514" t="s">
        <v>52</v>
      </c>
      <c r="B9" s="515" t="s">
        <v>53</v>
      </c>
      <c r="C9" s="515" t="s">
        <v>54</v>
      </c>
      <c r="D9" s="516" t="s">
        <v>108</v>
      </c>
      <c r="E9" s="517" t="s">
        <v>109</v>
      </c>
    </row>
    <row r="10" spans="1:14" ht="21.75" customHeight="1">
      <c r="A10" s="518" t="s">
        <v>56</v>
      </c>
      <c r="B10" s="519" t="s">
        <v>57</v>
      </c>
      <c r="C10" s="519"/>
      <c r="D10" s="520">
        <f>'[1]прил № 6'!F16</f>
        <v>29242.7</v>
      </c>
      <c r="E10" s="521">
        <f>'[1]прил № 6'!G16</f>
        <v>29493</v>
      </c>
      <c r="H10" t="s">
        <v>58</v>
      </c>
    </row>
    <row r="11" spans="1:14" ht="37.5" customHeight="1">
      <c r="A11" s="367" t="s">
        <v>110</v>
      </c>
      <c r="B11" s="205" t="s">
        <v>57</v>
      </c>
      <c r="C11" s="205" t="s">
        <v>60</v>
      </c>
      <c r="D11" s="522">
        <f>'[1]прил № 6'!F17</f>
        <v>3284.8</v>
      </c>
      <c r="E11" s="523">
        <f>'[1]прил № 6'!G17</f>
        <v>3284.8</v>
      </c>
    </row>
    <row r="12" spans="1:14" ht="30" hidden="1" customHeight="1">
      <c r="A12" s="367" t="s">
        <v>61</v>
      </c>
      <c r="B12" s="205" t="s">
        <v>57</v>
      </c>
      <c r="C12" s="205" t="s">
        <v>62</v>
      </c>
      <c r="D12" s="522"/>
      <c r="E12" s="524"/>
    </row>
    <row r="13" spans="1:14" ht="51.75" customHeight="1">
      <c r="A13" s="367" t="s">
        <v>63</v>
      </c>
      <c r="B13" s="205" t="s">
        <v>57</v>
      </c>
      <c r="C13" s="205" t="s">
        <v>64</v>
      </c>
      <c r="D13" s="522">
        <f>'[1]прил № 6'!F33</f>
        <v>18483.900000000001</v>
      </c>
      <c r="E13" s="523">
        <f>'[1]прил № 6'!G33</f>
        <v>18483.2</v>
      </c>
    </row>
    <row r="14" spans="1:14" ht="30" hidden="1" customHeight="1">
      <c r="A14" s="367" t="s">
        <v>65</v>
      </c>
      <c r="B14" s="205" t="s">
        <v>57</v>
      </c>
      <c r="C14" s="205" t="s">
        <v>66</v>
      </c>
      <c r="D14" s="522" t="e">
        <f>#REF!</f>
        <v>#REF!</v>
      </c>
      <c r="E14" s="523">
        <v>0</v>
      </c>
    </row>
    <row r="15" spans="1:14" ht="16.5" customHeight="1">
      <c r="A15" s="367" t="s">
        <v>67</v>
      </c>
      <c r="B15" s="205" t="s">
        <v>57</v>
      </c>
      <c r="C15" s="205" t="s">
        <v>68</v>
      </c>
      <c r="D15" s="522">
        <f>'[1]прил № 6'!F69</f>
        <v>100</v>
      </c>
      <c r="E15" s="523">
        <f>'[1]прил № 6'!G69</f>
        <v>100</v>
      </c>
    </row>
    <row r="16" spans="1:14" ht="16.5" customHeight="1">
      <c r="A16" s="367" t="s">
        <v>69</v>
      </c>
      <c r="B16" s="205" t="s">
        <v>57</v>
      </c>
      <c r="C16" s="205" t="s">
        <v>70</v>
      </c>
      <c r="D16" s="522">
        <f>'[1]прил № 6'!F76</f>
        <v>7374</v>
      </c>
      <c r="E16" s="523">
        <f>'[1]прил № 6'!G76</f>
        <v>7625</v>
      </c>
    </row>
    <row r="17" spans="1:5" ht="15.75" customHeight="1">
      <c r="A17" s="525" t="s">
        <v>71</v>
      </c>
      <c r="B17" s="205" t="s">
        <v>60</v>
      </c>
      <c r="C17" s="205"/>
      <c r="D17" s="522">
        <f>'[1]прил № 6'!F97</f>
        <v>680.2</v>
      </c>
      <c r="E17" s="523">
        <f>'[1]прил № 6'!G97</f>
        <v>705.1</v>
      </c>
    </row>
    <row r="18" spans="1:5" ht="20.25" customHeight="1">
      <c r="A18" s="367" t="s">
        <v>72</v>
      </c>
      <c r="B18" s="205" t="s">
        <v>60</v>
      </c>
      <c r="C18" s="205" t="s">
        <v>62</v>
      </c>
      <c r="D18" s="522">
        <f>D17</f>
        <v>680.2</v>
      </c>
      <c r="E18" s="523">
        <f>E17</f>
        <v>705.1</v>
      </c>
    </row>
    <row r="19" spans="1:5" ht="36" customHeight="1">
      <c r="A19" s="367" t="s">
        <v>111</v>
      </c>
      <c r="B19" s="205" t="s">
        <v>62</v>
      </c>
      <c r="C19" s="205"/>
      <c r="D19" s="522">
        <f>'[1]прил № 6'!F109</f>
        <v>726.8</v>
      </c>
      <c r="E19" s="523">
        <f>'[1]прил № 6'!G109</f>
        <v>726.8</v>
      </c>
    </row>
    <row r="20" spans="1:5" ht="48.75" customHeight="1">
      <c r="A20" s="208" t="s">
        <v>74</v>
      </c>
      <c r="B20" s="205" t="s">
        <v>62</v>
      </c>
      <c r="C20" s="205" t="s">
        <v>75</v>
      </c>
      <c r="D20" s="522">
        <f>D19</f>
        <v>726.8</v>
      </c>
      <c r="E20" s="523">
        <f>E19</f>
        <v>726.8</v>
      </c>
    </row>
    <row r="21" spans="1:5" ht="18.75" customHeight="1">
      <c r="A21" s="525" t="s">
        <v>76</v>
      </c>
      <c r="B21" s="205" t="s">
        <v>64</v>
      </c>
      <c r="C21" s="205"/>
      <c r="D21" s="522">
        <f>'[1]прил № 6'!F121</f>
        <v>5783.1</v>
      </c>
      <c r="E21" s="523">
        <f>'[1]прил № 6'!G121</f>
        <v>7872.7</v>
      </c>
    </row>
    <row r="22" spans="1:5" ht="15.75" customHeight="1">
      <c r="A22" s="208" t="s">
        <v>112</v>
      </c>
      <c r="B22" s="205" t="s">
        <v>64</v>
      </c>
      <c r="C22" s="205" t="s">
        <v>78</v>
      </c>
      <c r="D22" s="522">
        <f>'[1]прил № 6'!F122</f>
        <v>5733.1</v>
      </c>
      <c r="E22" s="523">
        <f>'[1]прил № 6'!G122</f>
        <v>7852.7</v>
      </c>
    </row>
    <row r="23" spans="1:5" ht="15.75">
      <c r="A23" s="208" t="s">
        <v>79</v>
      </c>
      <c r="B23" s="205" t="s">
        <v>64</v>
      </c>
      <c r="C23" s="205" t="s">
        <v>80</v>
      </c>
      <c r="D23" s="522">
        <f>'[1]прил № 6'!F134</f>
        <v>50</v>
      </c>
      <c r="E23" s="523">
        <f>'[1]прил № 6'!G134</f>
        <v>20</v>
      </c>
    </row>
    <row r="24" spans="1:5" ht="18.75" customHeight="1">
      <c r="A24" s="525" t="s">
        <v>81</v>
      </c>
      <c r="B24" s="205" t="s">
        <v>82</v>
      </c>
      <c r="C24" s="205"/>
      <c r="D24" s="522">
        <f>'[1]прил № 6'!F148</f>
        <v>3270</v>
      </c>
      <c r="E24" s="523">
        <f>'[1]прил № 6'!G148</f>
        <v>3270</v>
      </c>
    </row>
    <row r="25" spans="1:5" ht="17.25" hidden="1" customHeight="1">
      <c r="A25" s="526" t="s">
        <v>83</v>
      </c>
      <c r="B25" s="285" t="s">
        <v>82</v>
      </c>
      <c r="C25" s="285" t="s">
        <v>57</v>
      </c>
      <c r="D25" s="522"/>
      <c r="E25" s="524"/>
    </row>
    <row r="26" spans="1:5" ht="15.75" hidden="1" customHeight="1">
      <c r="A26" s="526" t="s">
        <v>84</v>
      </c>
      <c r="B26" s="285" t="s">
        <v>82</v>
      </c>
      <c r="C26" s="285" t="s">
        <v>60</v>
      </c>
      <c r="D26" s="522"/>
      <c r="E26" s="524"/>
    </row>
    <row r="27" spans="1:5" ht="18" customHeight="1">
      <c r="A27" s="525" t="s">
        <v>85</v>
      </c>
      <c r="B27" s="205" t="s">
        <v>82</v>
      </c>
      <c r="C27" s="205" t="s">
        <v>62</v>
      </c>
      <c r="D27" s="522">
        <f>D24</f>
        <v>3270</v>
      </c>
      <c r="E27" s="523">
        <f>E24</f>
        <v>3270</v>
      </c>
    </row>
    <row r="28" spans="1:5" ht="18" customHeight="1">
      <c r="A28" s="475" t="s">
        <v>86</v>
      </c>
      <c r="B28" s="205" t="s">
        <v>87</v>
      </c>
      <c r="C28" s="205"/>
      <c r="D28" s="522">
        <f>'[1]прил № 6'!F190</f>
        <v>0</v>
      </c>
      <c r="E28" s="523">
        <f>'[1]прил № 6'!G190</f>
        <v>0</v>
      </c>
    </row>
    <row r="29" spans="1:5" ht="18" customHeight="1">
      <c r="A29" s="475" t="s">
        <v>88</v>
      </c>
      <c r="B29" s="205" t="s">
        <v>87</v>
      </c>
      <c r="C29" s="205" t="s">
        <v>82</v>
      </c>
      <c r="D29" s="522">
        <f>D28</f>
        <v>0</v>
      </c>
      <c r="E29" s="523">
        <f>E28</f>
        <v>0</v>
      </c>
    </row>
    <row r="30" spans="1:5" ht="18" customHeight="1">
      <c r="A30" s="208" t="s">
        <v>89</v>
      </c>
      <c r="B30" s="205" t="s">
        <v>66</v>
      </c>
      <c r="C30" s="205"/>
      <c r="D30" s="522">
        <f>'[1]прил № 6'!F200</f>
        <v>10</v>
      </c>
      <c r="E30" s="523">
        <f>'[1]прил № 6'!G200</f>
        <v>1</v>
      </c>
    </row>
    <row r="31" spans="1:5" ht="18" customHeight="1">
      <c r="A31" s="525" t="s">
        <v>90</v>
      </c>
      <c r="B31" s="205" t="s">
        <v>66</v>
      </c>
      <c r="C31" s="205" t="s">
        <v>64</v>
      </c>
      <c r="D31" s="522">
        <v>0</v>
      </c>
      <c r="E31" s="523">
        <v>0</v>
      </c>
    </row>
    <row r="32" spans="1:5" ht="18" customHeight="1">
      <c r="A32" s="367" t="s">
        <v>91</v>
      </c>
      <c r="B32" s="205" t="s">
        <v>66</v>
      </c>
      <c r="C32" s="205" t="s">
        <v>82</v>
      </c>
      <c r="D32" s="522">
        <f>D30</f>
        <v>10</v>
      </c>
      <c r="E32" s="527">
        <f>E30</f>
        <v>1</v>
      </c>
    </row>
    <row r="33" spans="1:5" ht="18" hidden="1" customHeight="1">
      <c r="A33" s="525"/>
      <c r="B33" s="205"/>
      <c r="C33" s="205"/>
      <c r="D33" s="522"/>
      <c r="E33" s="523"/>
    </row>
    <row r="34" spans="1:5" ht="17.25" customHeight="1">
      <c r="A34" s="525" t="s">
        <v>92</v>
      </c>
      <c r="B34" s="205" t="s">
        <v>93</v>
      </c>
      <c r="C34" s="205"/>
      <c r="D34" s="522">
        <f>'[1]прил № 6'!F209</f>
        <v>21061.5</v>
      </c>
      <c r="E34" s="523">
        <f>'[1]прил № 6'!G209</f>
        <v>21685.3</v>
      </c>
    </row>
    <row r="35" spans="1:5" ht="17.25" customHeight="1">
      <c r="A35" s="367" t="s">
        <v>94</v>
      </c>
      <c r="B35" s="205" t="s">
        <v>93</v>
      </c>
      <c r="C35" s="205" t="s">
        <v>57</v>
      </c>
      <c r="D35" s="522">
        <f>D34</f>
        <v>21061.5</v>
      </c>
      <c r="E35" s="523">
        <f>E34</f>
        <v>21685.3</v>
      </c>
    </row>
    <row r="36" spans="1:5" ht="15.75" customHeight="1">
      <c r="A36" s="525" t="s">
        <v>95</v>
      </c>
      <c r="B36" s="205" t="s">
        <v>75</v>
      </c>
      <c r="C36" s="205"/>
      <c r="D36" s="522">
        <f>'[1]прил № 6'!F243</f>
        <v>938.4</v>
      </c>
      <c r="E36" s="523">
        <f>'[1]прил № 6'!G243</f>
        <v>975.9</v>
      </c>
    </row>
    <row r="37" spans="1:5" ht="19.5" customHeight="1">
      <c r="A37" s="367" t="s">
        <v>96</v>
      </c>
      <c r="B37" s="205" t="s">
        <v>75</v>
      </c>
      <c r="C37" s="205" t="s">
        <v>57</v>
      </c>
      <c r="D37" s="522">
        <f>D36</f>
        <v>938.4</v>
      </c>
      <c r="E37" s="523">
        <f>E36</f>
        <v>975.9</v>
      </c>
    </row>
    <row r="38" spans="1:5" ht="20.25" customHeight="1">
      <c r="A38" s="367" t="s">
        <v>97</v>
      </c>
      <c r="B38" s="205" t="s">
        <v>70</v>
      </c>
      <c r="C38" s="205"/>
      <c r="D38" s="522">
        <f>'[1]прил № 6'!F251</f>
        <v>91.7</v>
      </c>
      <c r="E38" s="523">
        <f>'[1]прил № 6'!G251</f>
        <v>33.799999999999997</v>
      </c>
    </row>
    <row r="39" spans="1:5" ht="32.25" customHeight="1">
      <c r="A39" s="526" t="s">
        <v>98</v>
      </c>
      <c r="B39" s="205" t="s">
        <v>70</v>
      </c>
      <c r="C39" s="205" t="s">
        <v>57</v>
      </c>
      <c r="D39" s="522">
        <f>D38</f>
        <v>91.7</v>
      </c>
      <c r="E39" s="523">
        <f>E38</f>
        <v>33.799999999999997</v>
      </c>
    </row>
    <row r="40" spans="1:5" ht="47.25">
      <c r="A40" s="367" t="s">
        <v>99</v>
      </c>
      <c r="B40" s="205" t="s">
        <v>100</v>
      </c>
      <c r="C40" s="98"/>
      <c r="D40" s="522">
        <f>'[1]прил № 6'!F260</f>
        <v>1</v>
      </c>
      <c r="E40" s="523">
        <f>'[1]прил № 6'!G259</f>
        <v>0</v>
      </c>
    </row>
    <row r="41" spans="1:5" ht="15.75">
      <c r="A41" s="367" t="s">
        <v>113</v>
      </c>
      <c r="B41" s="285" t="s">
        <v>100</v>
      </c>
      <c r="C41" s="285" t="s">
        <v>62</v>
      </c>
      <c r="D41" s="522">
        <f>D40</f>
        <v>1</v>
      </c>
      <c r="E41" s="523">
        <f>E40</f>
        <v>0</v>
      </c>
    </row>
    <row r="42" spans="1:5" ht="15.75" customHeight="1">
      <c r="A42" s="528" t="s">
        <v>114</v>
      </c>
      <c r="B42" s="529"/>
      <c r="C42" s="529"/>
      <c r="D42" s="530">
        <v>1449.8</v>
      </c>
      <c r="E42" s="531">
        <v>3046.4</v>
      </c>
    </row>
    <row r="43" spans="1:5" ht="15.75" customHeight="1">
      <c r="A43" s="532" t="s">
        <v>102</v>
      </c>
      <c r="B43" s="533"/>
      <c r="C43" s="533"/>
      <c r="D43" s="534">
        <f>D10+D17+D19+D21+D24+D28+D30+D34+D36+D38+D40+D42</f>
        <v>63255.199999999997</v>
      </c>
      <c r="E43" s="534">
        <f>E10+E17+E19+E21+E24+E28+E30+E34+E36+E38+E40+E42</f>
        <v>67810</v>
      </c>
    </row>
    <row r="45" spans="1:5">
      <c r="A45" s="147"/>
      <c r="B45" s="612"/>
      <c r="C45" s="612"/>
      <c r="D45" s="612"/>
      <c r="E45" s="535"/>
    </row>
    <row r="47" spans="1:5">
      <c r="D47" s="536"/>
      <c r="E47" s="535"/>
    </row>
  </sheetData>
  <mergeCells count="8">
    <mergeCell ref="A7:E7"/>
    <mergeCell ref="C8:E8"/>
    <mergeCell ref="B45:D45"/>
    <mergeCell ref="B1:E1"/>
    <mergeCell ref="B2:E2"/>
    <mergeCell ref="A3:E3"/>
    <mergeCell ref="A5:E5"/>
    <mergeCell ref="A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J290"/>
  <sheetViews>
    <sheetView view="pageBreakPreview" topLeftCell="A6" zoomScale="80" zoomScaleNormal="100" zoomScaleSheetLayoutView="80" workbookViewId="0">
      <pane ySplit="17" topLeftCell="A308" activePane="bottomLeft" state="frozen"/>
      <selection pane="bottomLeft" activeCell="A11" sqref="A11:F11"/>
    </sheetView>
  </sheetViews>
  <sheetFormatPr defaultColWidth="9.140625" defaultRowHeight="12.75"/>
  <cols>
    <col min="1" max="1" width="48" style="177" customWidth="1"/>
    <col min="2" max="2" width="5.85546875" style="395" customWidth="1"/>
    <col min="3" max="3" width="6.85546875" style="177" customWidth="1"/>
    <col min="4" max="4" width="15.5703125" style="177" customWidth="1"/>
    <col min="5" max="5" width="5.7109375" style="177" customWidth="1"/>
    <col min="6" max="6" width="25.140625" style="177" customWidth="1"/>
    <col min="7" max="7" width="13.5703125" style="177" customWidth="1"/>
    <col min="8" max="8" width="13.28515625" style="177" customWidth="1"/>
    <col min="9" max="9" width="18.85546875" style="177" customWidth="1"/>
    <col min="10" max="10" width="24.5703125" style="177" customWidth="1"/>
    <col min="11" max="16384" width="9.140625" style="177"/>
  </cols>
  <sheetData>
    <row r="1" spans="1:9" ht="12.75" hidden="1" customHeight="1"/>
    <row r="2" spans="1:9" ht="14.25" hidden="1" customHeight="1">
      <c r="A2" s="615" t="s">
        <v>115</v>
      </c>
      <c r="B2" s="615"/>
      <c r="C2" s="615"/>
      <c r="D2" s="615"/>
      <c r="E2" s="615"/>
      <c r="F2" s="616"/>
    </row>
    <row r="3" spans="1:9" ht="15.75" hidden="1" customHeight="1">
      <c r="A3" s="617" t="s">
        <v>116</v>
      </c>
      <c r="B3" s="617"/>
      <c r="C3" s="617"/>
      <c r="D3" s="617"/>
      <c r="E3" s="617"/>
      <c r="F3" s="616"/>
    </row>
    <row r="4" spans="1:9" ht="15" hidden="1" customHeight="1">
      <c r="A4" s="618" t="s">
        <v>117</v>
      </c>
      <c r="B4" s="618"/>
      <c r="C4" s="618"/>
      <c r="D4" s="618"/>
      <c r="E4" s="618"/>
      <c r="F4" s="616"/>
    </row>
    <row r="5" spans="1:9" ht="15" hidden="1" customHeight="1">
      <c r="A5" s="618" t="s">
        <v>118</v>
      </c>
      <c r="B5" s="618"/>
      <c r="C5" s="618"/>
      <c r="D5" s="618"/>
      <c r="E5" s="618"/>
      <c r="F5" s="604"/>
    </row>
    <row r="6" spans="1:9" ht="12.75" customHeight="1">
      <c r="A6" s="180"/>
      <c r="B6" s="619" t="s">
        <v>119</v>
      </c>
      <c r="C6" s="619"/>
      <c r="D6" s="619"/>
      <c r="E6" s="619"/>
      <c r="F6" s="619"/>
    </row>
    <row r="7" spans="1:9" ht="15">
      <c r="A7" s="180"/>
      <c r="B7" s="396"/>
      <c r="C7" s="613" t="s">
        <v>563</v>
      </c>
      <c r="D7" s="614"/>
      <c r="E7" s="614"/>
      <c r="F7" s="614"/>
    </row>
    <row r="8" spans="1:9" ht="0.75" hidden="1" customHeight="1">
      <c r="A8" s="180"/>
      <c r="B8" s="397"/>
      <c r="C8" s="184"/>
      <c r="D8" s="609"/>
      <c r="E8" s="609"/>
      <c r="F8" s="609"/>
    </row>
    <row r="9" spans="1:9" ht="0.75" customHeight="1">
      <c r="A9" s="584"/>
      <c r="B9" s="397"/>
      <c r="C9" s="184"/>
      <c r="D9" s="583"/>
      <c r="E9" s="583"/>
      <c r="F9" s="583"/>
    </row>
    <row r="10" spans="1:9" ht="15.75">
      <c r="A10" s="584"/>
      <c r="B10" s="397"/>
      <c r="C10" s="184"/>
      <c r="D10" s="620" t="s">
        <v>564</v>
      </c>
      <c r="E10" s="620"/>
      <c r="F10" s="620"/>
    </row>
    <row r="11" spans="1:9" ht="15.75" customHeight="1">
      <c r="A11" s="603" t="s">
        <v>569</v>
      </c>
      <c r="B11" s="603"/>
      <c r="C11" s="603"/>
      <c r="D11" s="603"/>
      <c r="E11" s="603"/>
      <c r="F11" s="603"/>
    </row>
    <row r="12" spans="1:9" ht="15.75" customHeight="1">
      <c r="A12" s="570"/>
      <c r="B12" s="570"/>
      <c r="C12" s="570"/>
      <c r="D12" s="570"/>
      <c r="E12" s="570"/>
      <c r="F12" s="570"/>
    </row>
    <row r="13" spans="1:9" ht="15.75" customHeight="1">
      <c r="A13" s="570"/>
      <c r="B13" s="570"/>
      <c r="C13" s="570"/>
      <c r="D13" s="570"/>
      <c r="E13" s="570"/>
      <c r="F13" s="574" t="s">
        <v>550</v>
      </c>
    </row>
    <row r="14" spans="1:9" ht="15">
      <c r="A14" s="570"/>
      <c r="B14" s="570"/>
      <c r="C14" s="613" t="s">
        <v>565</v>
      </c>
      <c r="D14" s="613"/>
      <c r="E14" s="613"/>
      <c r="F14" s="613"/>
      <c r="G14" s="577"/>
      <c r="H14" s="613"/>
      <c r="I14" s="614"/>
    </row>
    <row r="15" spans="1:9" ht="15">
      <c r="A15" s="578"/>
      <c r="B15" s="578"/>
      <c r="C15" s="585"/>
      <c r="D15" s="613" t="s">
        <v>562</v>
      </c>
      <c r="E15" s="613"/>
      <c r="F15" s="613"/>
      <c r="G15" s="577"/>
      <c r="H15" s="585"/>
      <c r="I15" s="586"/>
    </row>
    <row r="16" spans="1:9" ht="15.75" customHeight="1">
      <c r="A16" s="570"/>
      <c r="B16" s="570"/>
      <c r="C16" s="570"/>
      <c r="D16" s="570"/>
      <c r="E16" s="570"/>
      <c r="F16" s="587" t="s">
        <v>555</v>
      </c>
    </row>
    <row r="17" spans="1:9" ht="15.75" customHeight="1">
      <c r="A17" s="180"/>
      <c r="B17" s="397"/>
      <c r="C17" s="180"/>
      <c r="D17" s="185"/>
      <c r="E17" s="185"/>
      <c r="F17" s="185"/>
    </row>
    <row r="18" spans="1:9" ht="30" customHeight="1">
      <c r="A18" s="609" t="s">
        <v>120</v>
      </c>
      <c r="B18" s="609"/>
      <c r="C18" s="609"/>
      <c r="D18" s="609"/>
      <c r="E18" s="609"/>
      <c r="F18" s="609"/>
    </row>
    <row r="19" spans="1:9" ht="51.95" customHeight="1">
      <c r="A19" s="609" t="s">
        <v>121</v>
      </c>
      <c r="B19" s="609"/>
      <c r="C19" s="609"/>
      <c r="D19" s="609"/>
      <c r="E19" s="609"/>
      <c r="F19" s="609"/>
    </row>
    <row r="20" spans="1:9" ht="15">
      <c r="A20" s="398"/>
      <c r="B20" s="399"/>
      <c r="C20" s="189"/>
      <c r="D20" s="190"/>
      <c r="E20" s="190"/>
      <c r="F20" s="20" t="s">
        <v>51</v>
      </c>
    </row>
    <row r="21" spans="1:9" ht="13.5">
      <c r="A21" s="400" t="s">
        <v>1</v>
      </c>
      <c r="B21" s="192"/>
      <c r="C21" s="192" t="s">
        <v>122</v>
      </c>
      <c r="D21" s="192" t="s">
        <v>123</v>
      </c>
      <c r="E21" s="192" t="s">
        <v>124</v>
      </c>
      <c r="F21" s="401" t="s">
        <v>125</v>
      </c>
    </row>
    <row r="22" spans="1:9" ht="32.25" customHeight="1">
      <c r="A22" s="402" t="s">
        <v>126</v>
      </c>
      <c r="B22" s="403">
        <v>726</v>
      </c>
      <c r="C22" s="404"/>
      <c r="D22" s="405"/>
      <c r="E22" s="405"/>
      <c r="F22" s="406">
        <f>F23+F109+F121+F136+F163+F228+F265+F273+F281+F209+F219</f>
        <v>227054.1</v>
      </c>
    </row>
    <row r="23" spans="1:9" ht="15.75">
      <c r="A23" s="202" t="s">
        <v>56</v>
      </c>
      <c r="B23" s="203">
        <v>726</v>
      </c>
      <c r="C23" s="205" t="s">
        <v>127</v>
      </c>
      <c r="D23" s="205"/>
      <c r="E23" s="205"/>
      <c r="F23" s="207">
        <f>F24+F43+F79+F86+F33+F72</f>
        <v>50578.7</v>
      </c>
    </row>
    <row r="24" spans="1:9" ht="48.75" customHeight="1">
      <c r="A24" s="208" t="s">
        <v>59</v>
      </c>
      <c r="B24" s="209">
        <v>726</v>
      </c>
      <c r="C24" s="205" t="s">
        <v>128</v>
      </c>
      <c r="D24" s="205"/>
      <c r="E24" s="205"/>
      <c r="F24" s="207">
        <f>F25</f>
        <v>2740.9</v>
      </c>
    </row>
    <row r="25" spans="1:9" ht="31.5">
      <c r="A25" s="210" t="s">
        <v>129</v>
      </c>
      <c r="B25" s="211">
        <v>726</v>
      </c>
      <c r="C25" s="170" t="s">
        <v>128</v>
      </c>
      <c r="D25" s="170" t="s">
        <v>130</v>
      </c>
      <c r="E25" s="170"/>
      <c r="F25" s="207">
        <f>F26</f>
        <v>2740.9</v>
      </c>
    </row>
    <row r="26" spans="1:9" ht="47.25">
      <c r="A26" s="213" t="s">
        <v>131</v>
      </c>
      <c r="B26" s="214">
        <v>726</v>
      </c>
      <c r="C26" s="169" t="s">
        <v>128</v>
      </c>
      <c r="D26" s="169" t="s">
        <v>132</v>
      </c>
      <c r="E26" s="169"/>
      <c r="F26" s="207">
        <f>F27</f>
        <v>2740.9</v>
      </c>
    </row>
    <row r="27" spans="1:9" ht="45">
      <c r="A27" s="216" t="s">
        <v>133</v>
      </c>
      <c r="B27" s="217">
        <v>726</v>
      </c>
      <c r="C27" s="98" t="s">
        <v>128</v>
      </c>
      <c r="D27" s="98" t="s">
        <v>134</v>
      </c>
      <c r="E27" s="98"/>
      <c r="F27" s="207">
        <f>F29</f>
        <v>2740.9</v>
      </c>
    </row>
    <row r="28" spans="1:9" ht="30">
      <c r="A28" s="216" t="s">
        <v>135</v>
      </c>
      <c r="B28" s="217">
        <v>726</v>
      </c>
      <c r="C28" s="98" t="s">
        <v>128</v>
      </c>
      <c r="D28" s="98" t="s">
        <v>136</v>
      </c>
      <c r="E28" s="98"/>
      <c r="F28" s="207">
        <f>F29</f>
        <v>2740.9</v>
      </c>
    </row>
    <row r="29" spans="1:9" ht="105">
      <c r="A29" s="216" t="s">
        <v>137</v>
      </c>
      <c r="B29" s="217">
        <v>726</v>
      </c>
      <c r="C29" s="98" t="s">
        <v>128</v>
      </c>
      <c r="D29" s="98" t="s">
        <v>136</v>
      </c>
      <c r="E29" s="98" t="s">
        <v>138</v>
      </c>
      <c r="F29" s="220">
        <f>F30</f>
        <v>2740.9</v>
      </c>
    </row>
    <row r="30" spans="1:9" ht="30.75" hidden="1" customHeight="1">
      <c r="A30" s="221" t="s">
        <v>139</v>
      </c>
      <c r="B30" s="222">
        <v>726</v>
      </c>
      <c r="C30" s="224" t="s">
        <v>128</v>
      </c>
      <c r="D30" s="224" t="s">
        <v>136</v>
      </c>
      <c r="E30" s="224" t="s">
        <v>140</v>
      </c>
      <c r="F30" s="226">
        <f>F31+F32</f>
        <v>2740.9</v>
      </c>
    </row>
    <row r="31" spans="1:9" ht="30" hidden="1">
      <c r="A31" s="221" t="s">
        <v>141</v>
      </c>
      <c r="B31" s="222">
        <v>726</v>
      </c>
      <c r="C31" s="224" t="s">
        <v>128</v>
      </c>
      <c r="D31" s="224" t="s">
        <v>136</v>
      </c>
      <c r="E31" s="224" t="s">
        <v>142</v>
      </c>
      <c r="F31" s="226">
        <f>2522.9-511.9</f>
        <v>2011</v>
      </c>
      <c r="I31" s="265"/>
    </row>
    <row r="32" spans="1:9" ht="64.5" hidden="1" customHeight="1">
      <c r="A32" s="221" t="s">
        <v>143</v>
      </c>
      <c r="B32" s="222">
        <v>726</v>
      </c>
      <c r="C32" s="224" t="s">
        <v>128</v>
      </c>
      <c r="D32" s="224" t="s">
        <v>136</v>
      </c>
      <c r="E32" s="224" t="s">
        <v>144</v>
      </c>
      <c r="F32" s="226">
        <f>761.9-32</f>
        <v>729.9</v>
      </c>
      <c r="I32" s="265"/>
    </row>
    <row r="33" spans="1:10" ht="78.75">
      <c r="A33" s="407" t="s">
        <v>145</v>
      </c>
      <c r="B33" s="408">
        <v>726</v>
      </c>
      <c r="C33" s="205" t="s">
        <v>146</v>
      </c>
      <c r="D33" s="205" t="s">
        <v>132</v>
      </c>
      <c r="E33" s="98"/>
      <c r="F33" s="207">
        <f>F34</f>
        <v>8.9</v>
      </c>
      <c r="I33" s="265"/>
    </row>
    <row r="34" spans="1:10" ht="47.25">
      <c r="A34" s="409" t="s">
        <v>131</v>
      </c>
      <c r="B34" s="410">
        <v>726</v>
      </c>
      <c r="C34" s="169" t="s">
        <v>146</v>
      </c>
      <c r="D34" s="169" t="s">
        <v>132</v>
      </c>
      <c r="E34" s="98"/>
      <c r="F34" s="220">
        <f>F35</f>
        <v>8.9</v>
      </c>
      <c r="I34" s="265"/>
    </row>
    <row r="35" spans="1:10" ht="45">
      <c r="A35" s="411" t="s">
        <v>133</v>
      </c>
      <c r="B35" s="412">
        <v>726</v>
      </c>
      <c r="C35" s="98" t="s">
        <v>146</v>
      </c>
      <c r="D35" s="98" t="s">
        <v>134</v>
      </c>
      <c r="E35" s="98"/>
      <c r="F35" s="220">
        <f>F36</f>
        <v>8.9</v>
      </c>
      <c r="I35" s="265"/>
    </row>
    <row r="36" spans="1:10" ht="30">
      <c r="A36" s="411" t="s">
        <v>135</v>
      </c>
      <c r="B36" s="412">
        <v>726</v>
      </c>
      <c r="C36" s="205" t="s">
        <v>146</v>
      </c>
      <c r="D36" s="98" t="s">
        <v>147</v>
      </c>
      <c r="E36" s="98"/>
      <c r="F36" s="220">
        <f>F42+F37</f>
        <v>8.9</v>
      </c>
      <c r="I36" s="265"/>
    </row>
    <row r="37" spans="1:10" ht="45">
      <c r="A37" s="216" t="s">
        <v>148</v>
      </c>
      <c r="B37" s="217">
        <v>726</v>
      </c>
      <c r="C37" s="98" t="s">
        <v>146</v>
      </c>
      <c r="D37" s="98" t="s">
        <v>136</v>
      </c>
      <c r="E37" s="98" t="s">
        <v>149</v>
      </c>
      <c r="F37" s="220">
        <f>F38</f>
        <v>7.9</v>
      </c>
      <c r="I37" s="265"/>
    </row>
    <row r="38" spans="1:10" ht="45" hidden="1">
      <c r="A38" s="221" t="s">
        <v>150</v>
      </c>
      <c r="B38" s="222">
        <v>726</v>
      </c>
      <c r="C38" s="224" t="s">
        <v>151</v>
      </c>
      <c r="D38" s="224" t="s">
        <v>136</v>
      </c>
      <c r="E38" s="224" t="s">
        <v>152</v>
      </c>
      <c r="F38" s="226">
        <f>F39</f>
        <v>7.9</v>
      </c>
      <c r="I38" s="265"/>
    </row>
    <row r="39" spans="1:10" ht="30" hidden="1">
      <c r="A39" s="221" t="s">
        <v>153</v>
      </c>
      <c r="B39" s="222">
        <v>726</v>
      </c>
      <c r="C39" s="224" t="s">
        <v>151</v>
      </c>
      <c r="D39" s="224" t="s">
        <v>136</v>
      </c>
      <c r="E39" s="224" t="s">
        <v>154</v>
      </c>
      <c r="F39" s="226">
        <f>35-31.094+4</f>
        <v>7.9</v>
      </c>
      <c r="I39" s="265"/>
      <c r="J39" s="264"/>
    </row>
    <row r="40" spans="1:10" ht="15">
      <c r="A40" s="411" t="s">
        <v>155</v>
      </c>
      <c r="B40" s="412">
        <v>726</v>
      </c>
      <c r="C40" s="98" t="s">
        <v>146</v>
      </c>
      <c r="D40" s="98" t="s">
        <v>136</v>
      </c>
      <c r="E40" s="98" t="s">
        <v>156</v>
      </c>
      <c r="F40" s="220">
        <f>F42</f>
        <v>1</v>
      </c>
      <c r="I40" s="265"/>
    </row>
    <row r="41" spans="1:10" ht="23.25" hidden="1" customHeight="1">
      <c r="A41" s="413" t="s">
        <v>157</v>
      </c>
      <c r="B41" s="414">
        <v>726</v>
      </c>
      <c r="C41" s="253" t="s">
        <v>146</v>
      </c>
      <c r="D41" s="253" t="s">
        <v>136</v>
      </c>
      <c r="E41" s="253" t="s">
        <v>158</v>
      </c>
      <c r="F41" s="255">
        <f>F42</f>
        <v>1</v>
      </c>
      <c r="I41" s="265"/>
    </row>
    <row r="42" spans="1:10" ht="15" hidden="1">
      <c r="A42" s="413" t="s">
        <v>159</v>
      </c>
      <c r="B42" s="414">
        <v>726</v>
      </c>
      <c r="C42" s="253" t="s">
        <v>146</v>
      </c>
      <c r="D42" s="253" t="s">
        <v>136</v>
      </c>
      <c r="E42" s="253" t="s">
        <v>160</v>
      </c>
      <c r="F42" s="255">
        <v>1</v>
      </c>
      <c r="I42" s="265"/>
    </row>
    <row r="43" spans="1:10" ht="81.75" customHeight="1">
      <c r="A43" s="208" t="s">
        <v>63</v>
      </c>
      <c r="B43" s="209">
        <v>726</v>
      </c>
      <c r="C43" s="205" t="s">
        <v>151</v>
      </c>
      <c r="D43" s="205"/>
      <c r="E43" s="205"/>
      <c r="F43" s="207">
        <f>F44</f>
        <v>32277.1</v>
      </c>
      <c r="I43" s="265"/>
    </row>
    <row r="44" spans="1:10" ht="31.5">
      <c r="A44" s="210" t="s">
        <v>129</v>
      </c>
      <c r="B44" s="211">
        <v>726</v>
      </c>
      <c r="C44" s="170" t="s">
        <v>151</v>
      </c>
      <c r="D44" s="170" t="s">
        <v>130</v>
      </c>
      <c r="E44" s="170"/>
      <c r="F44" s="243">
        <f>F45+F67</f>
        <v>32277.1</v>
      </c>
      <c r="I44" s="265"/>
    </row>
    <row r="45" spans="1:10" ht="47.25">
      <c r="A45" s="213" t="s">
        <v>131</v>
      </c>
      <c r="B45" s="214">
        <v>726</v>
      </c>
      <c r="C45" s="169" t="s">
        <v>151</v>
      </c>
      <c r="D45" s="169" t="s">
        <v>132</v>
      </c>
      <c r="E45" s="169"/>
      <c r="F45" s="245">
        <f>F46</f>
        <v>32276.400000000001</v>
      </c>
      <c r="I45" s="265"/>
    </row>
    <row r="46" spans="1:10" ht="45">
      <c r="A46" s="216" t="s">
        <v>133</v>
      </c>
      <c r="B46" s="217">
        <v>726</v>
      </c>
      <c r="C46" s="98" t="s">
        <v>151</v>
      </c>
      <c r="D46" s="98" t="s">
        <v>134</v>
      </c>
      <c r="E46" s="98"/>
      <c r="F46" s="245">
        <f>F47</f>
        <v>32276.400000000001</v>
      </c>
      <c r="I46" s="265"/>
    </row>
    <row r="47" spans="1:10" ht="30">
      <c r="A47" s="216" t="s">
        <v>135</v>
      </c>
      <c r="B47" s="217">
        <v>726</v>
      </c>
      <c r="C47" s="98" t="s">
        <v>151</v>
      </c>
      <c r="D47" s="98" t="s">
        <v>136</v>
      </c>
      <c r="E47" s="98"/>
      <c r="F47" s="220">
        <f>F48+F53+F60+F57</f>
        <v>32276.400000000001</v>
      </c>
      <c r="I47" s="265"/>
    </row>
    <row r="48" spans="1:10" ht="105">
      <c r="A48" s="216" t="s">
        <v>137</v>
      </c>
      <c r="B48" s="217"/>
      <c r="C48" s="98" t="s">
        <v>151</v>
      </c>
      <c r="D48" s="98" t="s">
        <v>136</v>
      </c>
      <c r="E48" s="98" t="s">
        <v>138</v>
      </c>
      <c r="F48" s="220">
        <f>F49</f>
        <v>29855.7</v>
      </c>
      <c r="H48" s="415"/>
      <c r="I48" s="265"/>
    </row>
    <row r="49" spans="1:10" ht="37.5" hidden="1" customHeight="1">
      <c r="A49" s="221" t="s">
        <v>139</v>
      </c>
      <c r="B49" s="222">
        <v>726</v>
      </c>
      <c r="C49" s="224" t="s">
        <v>151</v>
      </c>
      <c r="D49" s="224" t="s">
        <v>136</v>
      </c>
      <c r="E49" s="224" t="s">
        <v>140</v>
      </c>
      <c r="F49" s="226">
        <f>F50+F52+F51</f>
        <v>29855.7</v>
      </c>
      <c r="I49" s="265"/>
    </row>
    <row r="50" spans="1:10" ht="37.5" hidden="1" customHeight="1">
      <c r="A50" s="221" t="s">
        <v>141</v>
      </c>
      <c r="B50" s="222">
        <v>726</v>
      </c>
      <c r="C50" s="224" t="s">
        <v>151</v>
      </c>
      <c r="D50" s="224" t="s">
        <v>136</v>
      </c>
      <c r="E50" s="224" t="s">
        <v>142</v>
      </c>
      <c r="F50" s="226">
        <f>15435.3-2000+24.9012+742.8+635+(2333+422.1)-3.9+4403.6</f>
        <v>21992.799999999999</v>
      </c>
      <c r="I50" s="265"/>
    </row>
    <row r="51" spans="1:10" ht="50.25" hidden="1" customHeight="1">
      <c r="A51" s="221" t="s">
        <v>161</v>
      </c>
      <c r="B51" s="222">
        <v>726</v>
      </c>
      <c r="C51" s="224" t="s">
        <v>151</v>
      </c>
      <c r="D51" s="224" t="s">
        <v>136</v>
      </c>
      <c r="E51" s="224" t="s">
        <v>162</v>
      </c>
      <c r="F51" s="226">
        <v>4.8</v>
      </c>
      <c r="I51" s="265"/>
      <c r="J51" s="264"/>
    </row>
    <row r="52" spans="1:10" ht="64.5" hidden="1" customHeight="1">
      <c r="A52" s="221" t="s">
        <v>143</v>
      </c>
      <c r="B52" s="222">
        <v>726</v>
      </c>
      <c r="C52" s="224" t="s">
        <v>151</v>
      </c>
      <c r="D52" s="224" t="s">
        <v>136</v>
      </c>
      <c r="E52" s="224" t="s">
        <v>144</v>
      </c>
      <c r="F52" s="226">
        <f>4065+1200+350+201+2042.1</f>
        <v>7858.1</v>
      </c>
      <c r="I52" s="265"/>
    </row>
    <row r="53" spans="1:10" ht="45">
      <c r="A53" s="216" t="s">
        <v>148</v>
      </c>
      <c r="B53" s="217">
        <v>726</v>
      </c>
      <c r="C53" s="98" t="s">
        <v>151</v>
      </c>
      <c r="D53" s="98" t="s">
        <v>136</v>
      </c>
      <c r="E53" s="98" t="s">
        <v>149</v>
      </c>
      <c r="F53" s="220">
        <f>F54</f>
        <v>2313.1</v>
      </c>
      <c r="I53" s="265"/>
    </row>
    <row r="54" spans="1:10" ht="45" hidden="1">
      <c r="A54" s="221" t="s">
        <v>150</v>
      </c>
      <c r="B54" s="222">
        <v>726</v>
      </c>
      <c r="C54" s="224" t="s">
        <v>151</v>
      </c>
      <c r="D54" s="224" t="s">
        <v>136</v>
      </c>
      <c r="E54" s="224" t="s">
        <v>152</v>
      </c>
      <c r="F54" s="226">
        <f>F55+F56</f>
        <v>2313.1</v>
      </c>
      <c r="I54" s="265"/>
    </row>
    <row r="55" spans="1:10" ht="30" hidden="1">
      <c r="A55" s="221" t="s">
        <v>153</v>
      </c>
      <c r="B55" s="222">
        <v>726</v>
      </c>
      <c r="C55" s="224" t="s">
        <v>151</v>
      </c>
      <c r="D55" s="224" t="s">
        <v>136</v>
      </c>
      <c r="E55" s="224" t="s">
        <v>154</v>
      </c>
      <c r="F55" s="226">
        <f>869.5+100+45+548.6</f>
        <v>1563.1</v>
      </c>
      <c r="I55" s="265"/>
      <c r="J55" s="264"/>
    </row>
    <row r="56" spans="1:10" ht="15" hidden="1">
      <c r="A56" s="221" t="s">
        <v>163</v>
      </c>
      <c r="B56" s="222">
        <v>726</v>
      </c>
      <c r="C56" s="224" t="s">
        <v>151</v>
      </c>
      <c r="D56" s="224" t="s">
        <v>136</v>
      </c>
      <c r="E56" s="224" t="s">
        <v>164</v>
      </c>
      <c r="F56" s="226">
        <f>450+300</f>
        <v>750</v>
      </c>
      <c r="I56" s="265"/>
    </row>
    <row r="57" spans="1:10" ht="30">
      <c r="A57" s="216" t="s">
        <v>165</v>
      </c>
      <c r="B57" s="416" t="s">
        <v>166</v>
      </c>
      <c r="C57" s="162" t="s">
        <v>151</v>
      </c>
      <c r="D57" s="162" t="s">
        <v>136</v>
      </c>
      <c r="E57" s="162" t="s">
        <v>167</v>
      </c>
      <c r="F57" s="220">
        <f>SUM(F58:F59)</f>
        <v>60</v>
      </c>
      <c r="I57" s="265"/>
    </row>
    <row r="58" spans="1:10" ht="15" hidden="1">
      <c r="A58" s="417" t="s">
        <v>168</v>
      </c>
      <c r="B58" s="418" t="s">
        <v>166</v>
      </c>
      <c r="C58" s="419" t="s">
        <v>151</v>
      </c>
      <c r="D58" s="419" t="s">
        <v>136</v>
      </c>
      <c r="E58" s="419" t="s">
        <v>169</v>
      </c>
      <c r="F58" s="255">
        <v>10</v>
      </c>
      <c r="I58" s="265"/>
    </row>
    <row r="59" spans="1:10" ht="15" hidden="1">
      <c r="A59" s="417" t="s">
        <v>170</v>
      </c>
      <c r="B59" s="418" t="s">
        <v>166</v>
      </c>
      <c r="C59" s="419" t="s">
        <v>151</v>
      </c>
      <c r="D59" s="419" t="s">
        <v>136</v>
      </c>
      <c r="E59" s="419" t="s">
        <v>171</v>
      </c>
      <c r="F59" s="255">
        <f>20+30</f>
        <v>50</v>
      </c>
      <c r="I59" s="265"/>
    </row>
    <row r="60" spans="1:10" ht="15">
      <c r="A60" s="216" t="s">
        <v>155</v>
      </c>
      <c r="B60" s="217">
        <v>726</v>
      </c>
      <c r="C60" s="98" t="s">
        <v>151</v>
      </c>
      <c r="D60" s="98" t="s">
        <v>136</v>
      </c>
      <c r="E60" s="98" t="s">
        <v>156</v>
      </c>
      <c r="F60" s="220">
        <f>F63+F61</f>
        <v>47.6</v>
      </c>
      <c r="I60" s="265"/>
    </row>
    <row r="61" spans="1:10" ht="29.25" hidden="1" customHeight="1">
      <c r="A61" s="420" t="s">
        <v>172</v>
      </c>
      <c r="B61" s="240">
        <v>726</v>
      </c>
      <c r="C61" s="231" t="s">
        <v>151</v>
      </c>
      <c r="D61" s="231" t="s">
        <v>136</v>
      </c>
      <c r="E61" s="231" t="s">
        <v>173</v>
      </c>
      <c r="F61" s="220">
        <f>F62</f>
        <v>0</v>
      </c>
      <c r="I61" s="265"/>
    </row>
    <row r="62" spans="1:10" ht="22.5" hidden="1" customHeight="1">
      <c r="A62" s="420" t="s">
        <v>174</v>
      </c>
      <c r="B62" s="240">
        <v>726</v>
      </c>
      <c r="C62" s="231" t="s">
        <v>151</v>
      </c>
      <c r="D62" s="231" t="s">
        <v>136</v>
      </c>
      <c r="E62" s="231" t="s">
        <v>175</v>
      </c>
      <c r="F62" s="220">
        <v>0</v>
      </c>
      <c r="I62" s="265"/>
    </row>
    <row r="63" spans="1:10" ht="18.75" hidden="1" customHeight="1">
      <c r="A63" s="250" t="s">
        <v>157</v>
      </c>
      <c r="B63" s="251">
        <v>726</v>
      </c>
      <c r="C63" s="253" t="s">
        <v>151</v>
      </c>
      <c r="D63" s="253" t="s">
        <v>136</v>
      </c>
      <c r="E63" s="253" t="s">
        <v>158</v>
      </c>
      <c r="F63" s="255">
        <f>F65+F66+F64</f>
        <v>47.6</v>
      </c>
      <c r="I63" s="265"/>
    </row>
    <row r="64" spans="1:10" ht="30" hidden="1">
      <c r="A64" s="250" t="s">
        <v>176</v>
      </c>
      <c r="B64" s="251">
        <v>726</v>
      </c>
      <c r="C64" s="253" t="s">
        <v>151</v>
      </c>
      <c r="D64" s="253" t="s">
        <v>136</v>
      </c>
      <c r="E64" s="253" t="s">
        <v>177</v>
      </c>
      <c r="F64" s="255">
        <f>30-28</f>
        <v>2</v>
      </c>
      <c r="I64" s="265"/>
    </row>
    <row r="65" spans="1:9" ht="15" hidden="1">
      <c r="A65" s="250" t="s">
        <v>178</v>
      </c>
      <c r="B65" s="251">
        <v>726</v>
      </c>
      <c r="C65" s="253" t="s">
        <v>151</v>
      </c>
      <c r="D65" s="253" t="s">
        <v>136</v>
      </c>
      <c r="E65" s="253" t="s">
        <v>179</v>
      </c>
      <c r="F65" s="255">
        <v>10</v>
      </c>
      <c r="I65" s="265"/>
    </row>
    <row r="66" spans="1:9" ht="15" hidden="1">
      <c r="A66" s="250" t="s">
        <v>159</v>
      </c>
      <c r="B66" s="251">
        <v>726</v>
      </c>
      <c r="C66" s="253" t="s">
        <v>151</v>
      </c>
      <c r="D66" s="253" t="s">
        <v>136</v>
      </c>
      <c r="E66" s="253" t="s">
        <v>160</v>
      </c>
      <c r="F66" s="255">
        <f>10+10.6+15</f>
        <v>35.6</v>
      </c>
      <c r="I66" s="265"/>
    </row>
    <row r="67" spans="1:9" ht="47.25">
      <c r="A67" s="213" t="s">
        <v>180</v>
      </c>
      <c r="B67" s="214">
        <v>726</v>
      </c>
      <c r="C67" s="98" t="s">
        <v>151</v>
      </c>
      <c r="D67" s="169" t="s">
        <v>181</v>
      </c>
      <c r="E67" s="169"/>
      <c r="F67" s="245">
        <f>F68</f>
        <v>0.7</v>
      </c>
      <c r="I67" s="265"/>
    </row>
    <row r="68" spans="1:9" ht="138.75" customHeight="1">
      <c r="A68" s="216" t="s">
        <v>182</v>
      </c>
      <c r="B68" s="217">
        <v>726</v>
      </c>
      <c r="C68" s="98" t="s">
        <v>151</v>
      </c>
      <c r="D68" s="98" t="s">
        <v>183</v>
      </c>
      <c r="E68" s="98"/>
      <c r="F68" s="220">
        <f>F69</f>
        <v>0.7</v>
      </c>
      <c r="I68" s="265"/>
    </row>
    <row r="69" spans="1:9" ht="45">
      <c r="A69" s="216" t="s">
        <v>148</v>
      </c>
      <c r="B69" s="217">
        <v>726</v>
      </c>
      <c r="C69" s="98" t="s">
        <v>151</v>
      </c>
      <c r="D69" s="98" t="s">
        <v>183</v>
      </c>
      <c r="E69" s="98" t="s">
        <v>149</v>
      </c>
      <c r="F69" s="220">
        <f>F70</f>
        <v>0.7</v>
      </c>
      <c r="I69" s="265"/>
    </row>
    <row r="70" spans="1:9" ht="45" hidden="1">
      <c r="A70" s="221" t="s">
        <v>150</v>
      </c>
      <c r="B70" s="222">
        <v>726</v>
      </c>
      <c r="C70" s="224" t="s">
        <v>151</v>
      </c>
      <c r="D70" s="224" t="s">
        <v>183</v>
      </c>
      <c r="E70" s="224" t="s">
        <v>152</v>
      </c>
      <c r="F70" s="226">
        <f>F71</f>
        <v>0.7</v>
      </c>
      <c r="I70" s="265"/>
    </row>
    <row r="71" spans="1:9" ht="30" hidden="1">
      <c r="A71" s="221" t="s">
        <v>153</v>
      </c>
      <c r="B71" s="222">
        <v>726</v>
      </c>
      <c r="C71" s="224" t="s">
        <v>151</v>
      </c>
      <c r="D71" s="224" t="s">
        <v>183</v>
      </c>
      <c r="E71" s="224" t="s">
        <v>154</v>
      </c>
      <c r="F71" s="226">
        <v>0.7</v>
      </c>
      <c r="I71" s="265"/>
    </row>
    <row r="72" spans="1:9" ht="31.5" hidden="1">
      <c r="A72" s="256" t="s">
        <v>65</v>
      </c>
      <c r="B72" s="421">
        <v>726</v>
      </c>
      <c r="C72" s="259" t="s">
        <v>184</v>
      </c>
      <c r="D72" s="259"/>
      <c r="E72" s="259"/>
      <c r="F72" s="207">
        <f>F78</f>
        <v>0</v>
      </c>
      <c r="I72" s="265"/>
    </row>
    <row r="73" spans="1:9" ht="31.5" hidden="1">
      <c r="A73" s="260" t="s">
        <v>129</v>
      </c>
      <c r="B73" s="422">
        <v>726</v>
      </c>
      <c r="C73" s="423" t="s">
        <v>184</v>
      </c>
      <c r="D73" s="423" t="s">
        <v>130</v>
      </c>
      <c r="E73" s="263"/>
      <c r="F73" s="220">
        <f>F78</f>
        <v>0</v>
      </c>
      <c r="I73" s="265"/>
    </row>
    <row r="74" spans="1:9" ht="47.25" hidden="1">
      <c r="A74" s="260" t="s">
        <v>131</v>
      </c>
      <c r="B74" s="422">
        <v>726</v>
      </c>
      <c r="C74" s="423" t="s">
        <v>184</v>
      </c>
      <c r="D74" s="423" t="s">
        <v>132</v>
      </c>
      <c r="E74" s="263"/>
      <c r="F74" s="220">
        <f>F78</f>
        <v>0</v>
      </c>
      <c r="I74" s="265"/>
    </row>
    <row r="75" spans="1:9" ht="45" hidden="1">
      <c r="A75" s="266" t="s">
        <v>133</v>
      </c>
      <c r="B75" s="422">
        <v>726</v>
      </c>
      <c r="C75" s="263" t="s">
        <v>184</v>
      </c>
      <c r="D75" s="263" t="s">
        <v>134</v>
      </c>
      <c r="E75" s="263"/>
      <c r="F75" s="220">
        <f>F78</f>
        <v>0</v>
      </c>
      <c r="I75" s="265"/>
    </row>
    <row r="76" spans="1:9" ht="15" hidden="1">
      <c r="A76" s="268" t="s">
        <v>185</v>
      </c>
      <c r="B76" s="422">
        <v>726</v>
      </c>
      <c r="C76" s="267" t="s">
        <v>184</v>
      </c>
      <c r="D76" s="269" t="s">
        <v>186</v>
      </c>
      <c r="E76" s="263" t="s">
        <v>187</v>
      </c>
      <c r="F76" s="271">
        <f>F77</f>
        <v>0</v>
      </c>
      <c r="I76" s="265"/>
    </row>
    <row r="77" spans="1:9" ht="15" hidden="1">
      <c r="A77" s="268" t="s">
        <v>155</v>
      </c>
      <c r="B77" s="422">
        <v>726</v>
      </c>
      <c r="C77" s="267" t="s">
        <v>184</v>
      </c>
      <c r="D77" s="269" t="s">
        <v>186</v>
      </c>
      <c r="E77" s="267" t="s">
        <v>156</v>
      </c>
      <c r="F77" s="273">
        <f>F78</f>
        <v>0</v>
      </c>
      <c r="I77" s="265"/>
    </row>
    <row r="78" spans="1:9" ht="15" hidden="1">
      <c r="A78" s="268" t="s">
        <v>188</v>
      </c>
      <c r="B78" s="422">
        <v>726</v>
      </c>
      <c r="C78" s="267" t="s">
        <v>184</v>
      </c>
      <c r="D78" s="269" t="s">
        <v>186</v>
      </c>
      <c r="E78" s="263" t="s">
        <v>189</v>
      </c>
      <c r="F78" s="271">
        <v>0</v>
      </c>
      <c r="I78" s="265"/>
    </row>
    <row r="79" spans="1:9" ht="15.75">
      <c r="A79" s="208" t="s">
        <v>67</v>
      </c>
      <c r="B79" s="209">
        <v>726</v>
      </c>
      <c r="C79" s="205" t="s">
        <v>190</v>
      </c>
      <c r="D79" s="205"/>
      <c r="E79" s="205"/>
      <c r="F79" s="207">
        <f t="shared" ref="F79:F84" si="0">F80</f>
        <v>100</v>
      </c>
      <c r="I79" s="265"/>
    </row>
    <row r="80" spans="1:9" ht="31.5">
      <c r="A80" s="210" t="s">
        <v>129</v>
      </c>
      <c r="B80" s="211">
        <v>726</v>
      </c>
      <c r="C80" s="170" t="s">
        <v>190</v>
      </c>
      <c r="D80" s="170" t="s">
        <v>130</v>
      </c>
      <c r="E80" s="170"/>
      <c r="F80" s="243">
        <f t="shared" si="0"/>
        <v>100</v>
      </c>
      <c r="I80" s="265"/>
    </row>
    <row r="81" spans="1:10" ht="47.25">
      <c r="A81" s="213" t="s">
        <v>131</v>
      </c>
      <c r="B81" s="214">
        <v>726</v>
      </c>
      <c r="C81" s="169" t="s">
        <v>190</v>
      </c>
      <c r="D81" s="169" t="s">
        <v>132</v>
      </c>
      <c r="E81" s="169"/>
      <c r="F81" s="220">
        <f t="shared" si="0"/>
        <v>100</v>
      </c>
      <c r="I81" s="265"/>
    </row>
    <row r="82" spans="1:10" ht="45">
      <c r="A82" s="216" t="s">
        <v>133</v>
      </c>
      <c r="B82" s="217">
        <v>726</v>
      </c>
      <c r="C82" s="98" t="s">
        <v>190</v>
      </c>
      <c r="D82" s="98" t="s">
        <v>134</v>
      </c>
      <c r="E82" s="98"/>
      <c r="F82" s="220">
        <f t="shared" si="0"/>
        <v>100</v>
      </c>
      <c r="I82" s="265"/>
    </row>
    <row r="83" spans="1:10" ht="30">
      <c r="A83" s="216" t="s">
        <v>191</v>
      </c>
      <c r="B83" s="217">
        <v>726</v>
      </c>
      <c r="C83" s="98" t="s">
        <v>190</v>
      </c>
      <c r="D83" s="98" t="s">
        <v>192</v>
      </c>
      <c r="E83" s="98"/>
      <c r="F83" s="220">
        <f>F85</f>
        <v>100</v>
      </c>
      <c r="I83" s="265"/>
    </row>
    <row r="84" spans="1:10" ht="15">
      <c r="A84" s="216" t="s">
        <v>155</v>
      </c>
      <c r="B84" s="217">
        <v>726</v>
      </c>
      <c r="C84" s="98" t="s">
        <v>190</v>
      </c>
      <c r="D84" s="98" t="s">
        <v>192</v>
      </c>
      <c r="E84" s="98" t="s">
        <v>156</v>
      </c>
      <c r="F84" s="220">
        <f t="shared" si="0"/>
        <v>100</v>
      </c>
      <c r="I84" s="265"/>
    </row>
    <row r="85" spans="1:10" ht="18" hidden="1" customHeight="1">
      <c r="A85" s="221" t="s">
        <v>193</v>
      </c>
      <c r="B85" s="222">
        <v>726</v>
      </c>
      <c r="C85" s="224" t="s">
        <v>190</v>
      </c>
      <c r="D85" s="224" t="s">
        <v>192</v>
      </c>
      <c r="E85" s="224" t="s">
        <v>194</v>
      </c>
      <c r="F85" s="226">
        <v>100</v>
      </c>
      <c r="I85" s="265"/>
    </row>
    <row r="86" spans="1:10" ht="20.25" customHeight="1">
      <c r="A86" s="208" t="s">
        <v>195</v>
      </c>
      <c r="B86" s="209"/>
      <c r="C86" s="205" t="s">
        <v>196</v>
      </c>
      <c r="D86" s="205"/>
      <c r="E86" s="205"/>
      <c r="F86" s="207">
        <f>F87</f>
        <v>15451.8</v>
      </c>
      <c r="I86" s="265"/>
    </row>
    <row r="87" spans="1:10" ht="31.5">
      <c r="A87" s="274" t="s">
        <v>129</v>
      </c>
      <c r="B87" s="275">
        <v>726</v>
      </c>
      <c r="C87" s="170" t="s">
        <v>196</v>
      </c>
      <c r="D87" s="170" t="s">
        <v>130</v>
      </c>
      <c r="E87" s="170"/>
      <c r="F87" s="243">
        <f t="shared" ref="F87:F88" si="1">F88</f>
        <v>15451.8</v>
      </c>
      <c r="I87" s="265"/>
    </row>
    <row r="88" spans="1:10" ht="45">
      <c r="A88" s="276" t="s">
        <v>131</v>
      </c>
      <c r="B88" s="277">
        <v>726</v>
      </c>
      <c r="C88" s="98" t="s">
        <v>196</v>
      </c>
      <c r="D88" s="98" t="s">
        <v>132</v>
      </c>
      <c r="E88" s="98"/>
      <c r="F88" s="220">
        <f t="shared" si="1"/>
        <v>15451.8</v>
      </c>
      <c r="I88" s="265"/>
    </row>
    <row r="89" spans="1:10" ht="45">
      <c r="A89" s="276" t="s">
        <v>133</v>
      </c>
      <c r="B89" s="277">
        <v>726</v>
      </c>
      <c r="C89" s="98" t="s">
        <v>196</v>
      </c>
      <c r="D89" s="98" t="s">
        <v>134</v>
      </c>
      <c r="E89" s="98"/>
      <c r="F89" s="220">
        <f>F90+F103</f>
        <v>15451.8</v>
      </c>
      <c r="I89" s="265"/>
    </row>
    <row r="90" spans="1:10" ht="45">
      <c r="A90" s="276" t="s">
        <v>197</v>
      </c>
      <c r="B90" s="277">
        <v>726</v>
      </c>
      <c r="C90" s="98" t="s">
        <v>196</v>
      </c>
      <c r="D90" s="98" t="s">
        <v>198</v>
      </c>
      <c r="E90" s="98"/>
      <c r="F90" s="220">
        <f>F91+F96+F99+F107</f>
        <v>15449.9</v>
      </c>
      <c r="I90" s="265"/>
    </row>
    <row r="91" spans="1:10" ht="98.25" customHeight="1">
      <c r="A91" s="276" t="s">
        <v>137</v>
      </c>
      <c r="B91" s="277">
        <v>726</v>
      </c>
      <c r="C91" s="98" t="s">
        <v>196</v>
      </c>
      <c r="D91" s="98" t="s">
        <v>198</v>
      </c>
      <c r="E91" s="98" t="s">
        <v>138</v>
      </c>
      <c r="F91" s="220">
        <f>F92</f>
        <v>14614.7</v>
      </c>
      <c r="G91" s="264"/>
      <c r="I91" s="265"/>
    </row>
    <row r="92" spans="1:10" ht="30" hidden="1">
      <c r="A92" s="278" t="s">
        <v>199</v>
      </c>
      <c r="B92" s="279">
        <v>726</v>
      </c>
      <c r="C92" s="224" t="s">
        <v>196</v>
      </c>
      <c r="D92" s="224" t="s">
        <v>198</v>
      </c>
      <c r="E92" s="224" t="s">
        <v>200</v>
      </c>
      <c r="F92" s="226">
        <f>F93+F95+F94</f>
        <v>14614.7</v>
      </c>
      <c r="I92" s="265"/>
    </row>
    <row r="93" spans="1:10" ht="22.5" hidden="1" customHeight="1">
      <c r="A93" s="278" t="s">
        <v>201</v>
      </c>
      <c r="B93" s="279">
        <v>726</v>
      </c>
      <c r="C93" s="224" t="s">
        <v>196</v>
      </c>
      <c r="D93" s="224" t="s">
        <v>198</v>
      </c>
      <c r="E93" s="224" t="s">
        <v>202</v>
      </c>
      <c r="F93" s="226">
        <f>6970.9+486.3+50+20+3127.9</f>
        <v>10655.1</v>
      </c>
      <c r="I93" s="265"/>
    </row>
    <row r="94" spans="1:10" ht="32.25" hidden="1" customHeight="1">
      <c r="A94" s="221" t="s">
        <v>203</v>
      </c>
      <c r="B94" s="222">
        <v>726</v>
      </c>
      <c r="C94" s="224" t="s">
        <v>196</v>
      </c>
      <c r="D94" s="224" t="s">
        <v>198</v>
      </c>
      <c r="E94" s="224" t="s">
        <v>204</v>
      </c>
      <c r="F94" s="226">
        <v>13.7</v>
      </c>
      <c r="I94" s="265"/>
      <c r="J94" s="264"/>
    </row>
    <row r="95" spans="1:10" ht="62.25" hidden="1" customHeight="1">
      <c r="A95" s="278" t="s">
        <v>205</v>
      </c>
      <c r="B95" s="279">
        <v>726</v>
      </c>
      <c r="C95" s="224" t="s">
        <v>196</v>
      </c>
      <c r="D95" s="224" t="s">
        <v>198</v>
      </c>
      <c r="E95" s="224" t="s">
        <v>206</v>
      </c>
      <c r="F95" s="226">
        <f>1352.3+735.2-11.7+766.3+42.2+1061.6</f>
        <v>3945.9</v>
      </c>
      <c r="I95" s="265"/>
    </row>
    <row r="96" spans="1:10" ht="45">
      <c r="A96" s="276" t="s">
        <v>148</v>
      </c>
      <c r="B96" s="277">
        <v>726</v>
      </c>
      <c r="C96" s="98" t="s">
        <v>196</v>
      </c>
      <c r="D96" s="98" t="s">
        <v>198</v>
      </c>
      <c r="E96" s="98" t="s">
        <v>149</v>
      </c>
      <c r="F96" s="220">
        <f>F97</f>
        <v>733.2</v>
      </c>
      <c r="I96" s="265"/>
    </row>
    <row r="97" spans="1:9" ht="45" hidden="1">
      <c r="A97" s="278" t="s">
        <v>150</v>
      </c>
      <c r="B97" s="279">
        <v>726</v>
      </c>
      <c r="C97" s="224" t="s">
        <v>196</v>
      </c>
      <c r="D97" s="224" t="s">
        <v>198</v>
      </c>
      <c r="E97" s="224" t="s">
        <v>152</v>
      </c>
      <c r="F97" s="226">
        <f>F98</f>
        <v>733.2</v>
      </c>
      <c r="I97" s="265"/>
    </row>
    <row r="98" spans="1:9" ht="30" hidden="1">
      <c r="A98" s="278" t="s">
        <v>153</v>
      </c>
      <c r="B98" s="279">
        <v>726</v>
      </c>
      <c r="C98" s="224" t="s">
        <v>196</v>
      </c>
      <c r="D98" s="224" t="s">
        <v>198</v>
      </c>
      <c r="E98" s="224" t="s">
        <v>154</v>
      </c>
      <c r="F98" s="226">
        <f>653.2-35-15+130</f>
        <v>733.2</v>
      </c>
      <c r="I98" s="265"/>
    </row>
    <row r="99" spans="1:9" ht="19.5" customHeight="1">
      <c r="A99" s="216" t="s">
        <v>155</v>
      </c>
      <c r="B99" s="217">
        <v>726</v>
      </c>
      <c r="C99" s="98" t="s">
        <v>196</v>
      </c>
      <c r="D99" s="98" t="s">
        <v>198</v>
      </c>
      <c r="E99" s="98" t="s">
        <v>156</v>
      </c>
      <c r="F99" s="220">
        <f>F100</f>
        <v>2</v>
      </c>
      <c r="I99" s="265"/>
    </row>
    <row r="100" spans="1:9" ht="30" hidden="1">
      <c r="A100" s="278" t="s">
        <v>157</v>
      </c>
      <c r="B100" s="279">
        <v>726</v>
      </c>
      <c r="C100" s="224" t="s">
        <v>196</v>
      </c>
      <c r="D100" s="224" t="s">
        <v>198</v>
      </c>
      <c r="E100" s="224" t="s">
        <v>158</v>
      </c>
      <c r="F100" s="226">
        <f>F101+F102</f>
        <v>2</v>
      </c>
      <c r="I100" s="265"/>
    </row>
    <row r="101" spans="1:9" ht="15" hidden="1">
      <c r="A101" s="278" t="s">
        <v>178</v>
      </c>
      <c r="B101" s="279"/>
      <c r="C101" s="224" t="s">
        <v>196</v>
      </c>
      <c r="D101" s="224" t="s">
        <v>198</v>
      </c>
      <c r="E101" s="224" t="s">
        <v>179</v>
      </c>
      <c r="F101" s="226">
        <v>0</v>
      </c>
      <c r="I101" s="265"/>
    </row>
    <row r="102" spans="1:9" ht="15" hidden="1">
      <c r="A102" s="278" t="s">
        <v>159</v>
      </c>
      <c r="B102" s="279">
        <v>726</v>
      </c>
      <c r="C102" s="224" t="s">
        <v>196</v>
      </c>
      <c r="D102" s="224" t="s">
        <v>198</v>
      </c>
      <c r="E102" s="224" t="s">
        <v>160</v>
      </c>
      <c r="F102" s="226">
        <f>0.5+0.2+0.3+1</f>
        <v>2</v>
      </c>
      <c r="I102" s="265"/>
    </row>
    <row r="103" spans="1:9" ht="45">
      <c r="A103" s="216" t="s">
        <v>207</v>
      </c>
      <c r="B103" s="217">
        <v>726</v>
      </c>
      <c r="C103" s="98" t="s">
        <v>196</v>
      </c>
      <c r="D103" s="98" t="s">
        <v>208</v>
      </c>
      <c r="E103" s="98"/>
      <c r="F103" s="220">
        <f t="shared" ref="F103:F107" si="2">F104</f>
        <v>1.9</v>
      </c>
      <c r="I103" s="265"/>
    </row>
    <row r="104" spans="1:9" ht="45">
      <c r="A104" s="216" t="s">
        <v>148</v>
      </c>
      <c r="B104" s="217">
        <v>726</v>
      </c>
      <c r="C104" s="98" t="s">
        <v>196</v>
      </c>
      <c r="D104" s="98" t="s">
        <v>208</v>
      </c>
      <c r="E104" s="98" t="s">
        <v>149</v>
      </c>
      <c r="F104" s="220">
        <v>1.9</v>
      </c>
      <c r="I104" s="265"/>
    </row>
    <row r="105" spans="1:9" ht="45" hidden="1">
      <c r="A105" s="216" t="s">
        <v>148</v>
      </c>
      <c r="B105" s="217">
        <v>726</v>
      </c>
      <c r="C105" s="98" t="s">
        <v>196</v>
      </c>
      <c r="D105" s="98" t="s">
        <v>208</v>
      </c>
      <c r="E105" s="98" t="s">
        <v>152</v>
      </c>
      <c r="F105" s="220">
        <v>1.9</v>
      </c>
      <c r="I105" s="265"/>
    </row>
    <row r="106" spans="1:9" ht="30" hidden="1">
      <c r="A106" s="216" t="s">
        <v>209</v>
      </c>
      <c r="B106" s="217">
        <v>726</v>
      </c>
      <c r="C106" s="98" t="s">
        <v>196</v>
      </c>
      <c r="D106" s="98" t="s">
        <v>208</v>
      </c>
      <c r="E106" s="98" t="s">
        <v>154</v>
      </c>
      <c r="F106" s="220">
        <f>3.5-1.56462</f>
        <v>1.9</v>
      </c>
      <c r="I106" s="265"/>
    </row>
    <row r="107" spans="1:9" ht="30">
      <c r="A107" s="216" t="s">
        <v>210</v>
      </c>
      <c r="B107" s="217">
        <v>726</v>
      </c>
      <c r="C107" s="98" t="s">
        <v>196</v>
      </c>
      <c r="D107" s="98" t="s">
        <v>211</v>
      </c>
      <c r="E107" s="98"/>
      <c r="F107" s="220">
        <f t="shared" si="2"/>
        <v>100</v>
      </c>
      <c r="I107" s="265"/>
    </row>
    <row r="108" spans="1:9" ht="45">
      <c r="A108" s="216" t="s">
        <v>148</v>
      </c>
      <c r="B108" s="217">
        <v>726</v>
      </c>
      <c r="C108" s="98" t="s">
        <v>196</v>
      </c>
      <c r="D108" s="98" t="s">
        <v>211</v>
      </c>
      <c r="E108" s="98" t="s">
        <v>152</v>
      </c>
      <c r="F108" s="220">
        <v>100</v>
      </c>
      <c r="I108" s="265"/>
    </row>
    <row r="109" spans="1:9" ht="15.75">
      <c r="A109" s="208" t="s">
        <v>71</v>
      </c>
      <c r="B109" s="209">
        <v>726</v>
      </c>
      <c r="C109" s="205" t="s">
        <v>212</v>
      </c>
      <c r="D109" s="205"/>
      <c r="E109" s="205"/>
      <c r="F109" s="207">
        <f>F110</f>
        <v>624.70000000000005</v>
      </c>
      <c r="I109" s="265"/>
    </row>
    <row r="110" spans="1:9" ht="31.5">
      <c r="A110" s="208" t="s">
        <v>72</v>
      </c>
      <c r="B110" s="209">
        <v>726</v>
      </c>
      <c r="C110" s="205" t="s">
        <v>213</v>
      </c>
      <c r="D110" s="205"/>
      <c r="E110" s="205"/>
      <c r="F110" s="207">
        <f>F113</f>
        <v>624.70000000000005</v>
      </c>
      <c r="I110" s="265"/>
    </row>
    <row r="111" spans="1:9" ht="31.5">
      <c r="A111" s="210" t="s">
        <v>129</v>
      </c>
      <c r="B111" s="211">
        <v>726</v>
      </c>
      <c r="C111" s="170" t="s">
        <v>213</v>
      </c>
      <c r="D111" s="170" t="s">
        <v>130</v>
      </c>
      <c r="E111" s="170"/>
      <c r="F111" s="243">
        <f>F112</f>
        <v>624.70000000000005</v>
      </c>
      <c r="I111" s="265"/>
    </row>
    <row r="112" spans="1:9" ht="47.25">
      <c r="A112" s="213" t="s">
        <v>214</v>
      </c>
      <c r="B112" s="214">
        <v>726</v>
      </c>
      <c r="C112" s="169" t="s">
        <v>213</v>
      </c>
      <c r="D112" s="169" t="s">
        <v>215</v>
      </c>
      <c r="E112" s="169"/>
      <c r="F112" s="245">
        <f>F113</f>
        <v>624.70000000000005</v>
      </c>
      <c r="I112" s="265"/>
    </row>
    <row r="113" spans="1:10" ht="45">
      <c r="A113" s="216" t="s">
        <v>216</v>
      </c>
      <c r="B113" s="217">
        <v>726</v>
      </c>
      <c r="C113" s="98" t="s">
        <v>213</v>
      </c>
      <c r="D113" s="98" t="s">
        <v>217</v>
      </c>
      <c r="E113" s="98"/>
      <c r="F113" s="220">
        <f>F114+F118</f>
        <v>624.70000000000005</v>
      </c>
      <c r="I113" s="265"/>
    </row>
    <row r="114" spans="1:10" ht="33" customHeight="1">
      <c r="A114" s="216" t="s">
        <v>137</v>
      </c>
      <c r="B114" s="217">
        <v>726</v>
      </c>
      <c r="C114" s="98" t="s">
        <v>213</v>
      </c>
      <c r="D114" s="98" t="s">
        <v>217</v>
      </c>
      <c r="E114" s="98" t="s">
        <v>138</v>
      </c>
      <c r="F114" s="220">
        <f>F115</f>
        <v>576.4</v>
      </c>
      <c r="I114" s="265"/>
    </row>
    <row r="115" spans="1:10" ht="45" hidden="1">
      <c r="A115" s="221" t="s">
        <v>139</v>
      </c>
      <c r="B115" s="222">
        <v>726</v>
      </c>
      <c r="C115" s="224" t="s">
        <v>213</v>
      </c>
      <c r="D115" s="224" t="s">
        <v>217</v>
      </c>
      <c r="E115" s="224" t="s">
        <v>140</v>
      </c>
      <c r="F115" s="226">
        <f>F116+F117</f>
        <v>576.4</v>
      </c>
      <c r="I115" s="265"/>
    </row>
    <row r="116" spans="1:10" ht="37.5" hidden="1" customHeight="1">
      <c r="A116" s="221" t="s">
        <v>141</v>
      </c>
      <c r="B116" s="222">
        <v>726</v>
      </c>
      <c r="C116" s="224" t="s">
        <v>213</v>
      </c>
      <c r="D116" s="224" t="s">
        <v>217</v>
      </c>
      <c r="E116" s="224" t="s">
        <v>142</v>
      </c>
      <c r="F116" s="226">
        <f>439.4+3.3</f>
        <v>442.7</v>
      </c>
      <c r="I116" s="265"/>
      <c r="J116" s="264"/>
    </row>
    <row r="117" spans="1:10" ht="61.5" hidden="1" customHeight="1">
      <c r="A117" s="221" t="s">
        <v>143</v>
      </c>
      <c r="B117" s="222">
        <v>726</v>
      </c>
      <c r="C117" s="224" t="s">
        <v>213</v>
      </c>
      <c r="D117" s="224" t="s">
        <v>217</v>
      </c>
      <c r="E117" s="224" t="s">
        <v>144</v>
      </c>
      <c r="F117" s="226">
        <f>F116*30.2/100</f>
        <v>133.69999999999999</v>
      </c>
      <c r="I117" s="265"/>
    </row>
    <row r="118" spans="1:10" ht="45">
      <c r="A118" s="216" t="s">
        <v>148</v>
      </c>
      <c r="B118" s="217">
        <v>726</v>
      </c>
      <c r="C118" s="98" t="s">
        <v>213</v>
      </c>
      <c r="D118" s="98" t="s">
        <v>217</v>
      </c>
      <c r="E118" s="98" t="s">
        <v>149</v>
      </c>
      <c r="F118" s="220">
        <f>F119</f>
        <v>48.3</v>
      </c>
      <c r="I118" s="265"/>
    </row>
    <row r="119" spans="1:10" ht="45" hidden="1">
      <c r="A119" s="221" t="s">
        <v>150</v>
      </c>
      <c r="B119" s="222">
        <v>726</v>
      </c>
      <c r="C119" s="224" t="s">
        <v>213</v>
      </c>
      <c r="D119" s="224" t="s">
        <v>217</v>
      </c>
      <c r="E119" s="224" t="s">
        <v>152</v>
      </c>
      <c r="F119" s="226">
        <f>F120</f>
        <v>48.3</v>
      </c>
      <c r="I119" s="265"/>
    </row>
    <row r="120" spans="1:10" ht="30" hidden="1">
      <c r="A120" s="221" t="s">
        <v>153</v>
      </c>
      <c r="B120" s="222">
        <v>726</v>
      </c>
      <c r="C120" s="224" t="s">
        <v>213</v>
      </c>
      <c r="D120" s="224" t="s">
        <v>217</v>
      </c>
      <c r="E120" s="224" t="s">
        <v>154</v>
      </c>
      <c r="F120" s="226">
        <v>48.3</v>
      </c>
      <c r="I120" s="265"/>
    </row>
    <row r="121" spans="1:10" ht="31.5">
      <c r="A121" s="282" t="s">
        <v>73</v>
      </c>
      <c r="B121" s="283">
        <v>726</v>
      </c>
      <c r="C121" s="285" t="s">
        <v>218</v>
      </c>
      <c r="D121" s="205"/>
      <c r="E121" s="285"/>
      <c r="F121" s="287">
        <f>F122+F133</f>
        <v>750.9</v>
      </c>
      <c r="I121" s="265"/>
    </row>
    <row r="122" spans="1:10" ht="63">
      <c r="A122" s="208" t="s">
        <v>74</v>
      </c>
      <c r="B122" s="209">
        <v>726</v>
      </c>
      <c r="C122" s="205" t="s">
        <v>219</v>
      </c>
      <c r="D122" s="205"/>
      <c r="E122" s="285"/>
      <c r="F122" s="207">
        <f>F124+F129</f>
        <v>272.5</v>
      </c>
      <c r="I122" s="265"/>
    </row>
    <row r="123" spans="1:10" ht="15.75">
      <c r="A123" s="288" t="s">
        <v>220</v>
      </c>
      <c r="B123" s="289">
        <v>726</v>
      </c>
      <c r="C123" s="170" t="s">
        <v>219</v>
      </c>
      <c r="D123" s="170" t="s">
        <v>221</v>
      </c>
      <c r="E123" s="290"/>
      <c r="F123" s="243">
        <f>F124</f>
        <v>272.5</v>
      </c>
      <c r="I123" s="265"/>
    </row>
    <row r="124" spans="1:10" ht="78.75">
      <c r="A124" s="373" t="s">
        <v>222</v>
      </c>
      <c r="B124" s="211">
        <v>726</v>
      </c>
      <c r="C124" s="170" t="s">
        <v>219</v>
      </c>
      <c r="D124" s="290" t="s">
        <v>223</v>
      </c>
      <c r="E124" s="290"/>
      <c r="F124" s="243">
        <f>F125</f>
        <v>272.5</v>
      </c>
      <c r="I124" s="265"/>
    </row>
    <row r="125" spans="1:10" ht="45">
      <c r="A125" s="216" t="s">
        <v>224</v>
      </c>
      <c r="B125" s="217">
        <v>726</v>
      </c>
      <c r="C125" s="98" t="s">
        <v>219</v>
      </c>
      <c r="D125" s="99" t="s">
        <v>225</v>
      </c>
      <c r="E125" s="99"/>
      <c r="F125" s="220">
        <f>F126</f>
        <v>272.5</v>
      </c>
      <c r="I125" s="265"/>
    </row>
    <row r="126" spans="1:10" ht="45">
      <c r="A126" s="216" t="s">
        <v>148</v>
      </c>
      <c r="B126" s="217">
        <v>726</v>
      </c>
      <c r="C126" s="98" t="s">
        <v>219</v>
      </c>
      <c r="D126" s="99" t="s">
        <v>225</v>
      </c>
      <c r="E126" s="98" t="s">
        <v>149</v>
      </c>
      <c r="F126" s="220">
        <f>F127</f>
        <v>272.5</v>
      </c>
      <c r="I126" s="265"/>
    </row>
    <row r="127" spans="1:10" ht="45" hidden="1">
      <c r="A127" s="250" t="s">
        <v>150</v>
      </c>
      <c r="B127" s="251">
        <v>726</v>
      </c>
      <c r="C127" s="253" t="s">
        <v>219</v>
      </c>
      <c r="D127" s="424" t="s">
        <v>225</v>
      </c>
      <c r="E127" s="253" t="s">
        <v>152</v>
      </c>
      <c r="F127" s="255">
        <f>F128</f>
        <v>272.5</v>
      </c>
      <c r="I127" s="265"/>
    </row>
    <row r="128" spans="1:10" ht="30" hidden="1">
      <c r="A128" s="250" t="s">
        <v>153</v>
      </c>
      <c r="B128" s="251">
        <v>726</v>
      </c>
      <c r="C128" s="253" t="s">
        <v>219</v>
      </c>
      <c r="D128" s="424" t="s">
        <v>225</v>
      </c>
      <c r="E128" s="253" t="s">
        <v>154</v>
      </c>
      <c r="F128" s="255">
        <f>714.8+478.4+16.6-478.4-458.9</f>
        <v>272.5</v>
      </c>
      <c r="I128" s="265"/>
    </row>
    <row r="129" spans="1:9" ht="63" hidden="1">
      <c r="A129" s="425" t="s">
        <v>226</v>
      </c>
      <c r="B129" s="426">
        <v>726</v>
      </c>
      <c r="C129" s="427" t="s">
        <v>219</v>
      </c>
      <c r="D129" s="428" t="s">
        <v>227</v>
      </c>
      <c r="E129" s="427"/>
      <c r="F129" s="429">
        <f>F130</f>
        <v>0</v>
      </c>
      <c r="I129" s="265"/>
    </row>
    <row r="130" spans="1:9" ht="45" hidden="1">
      <c r="A130" s="430" t="s">
        <v>148</v>
      </c>
      <c r="B130" s="431">
        <v>726</v>
      </c>
      <c r="C130" s="432" t="s">
        <v>219</v>
      </c>
      <c r="D130" s="432" t="s">
        <v>227</v>
      </c>
      <c r="E130" s="432" t="s">
        <v>149</v>
      </c>
      <c r="F130" s="433">
        <f>F131</f>
        <v>0</v>
      </c>
      <c r="I130" s="265"/>
    </row>
    <row r="131" spans="1:9" ht="45" hidden="1">
      <c r="A131" s="413" t="s">
        <v>150</v>
      </c>
      <c r="B131" s="414">
        <v>726</v>
      </c>
      <c r="C131" s="253" t="s">
        <v>219</v>
      </c>
      <c r="D131" s="253" t="s">
        <v>227</v>
      </c>
      <c r="E131" s="253" t="s">
        <v>152</v>
      </c>
      <c r="F131" s="377">
        <f>F132</f>
        <v>0</v>
      </c>
      <c r="I131" s="265"/>
    </row>
    <row r="132" spans="1:9" ht="30" hidden="1">
      <c r="A132" s="413" t="s">
        <v>153</v>
      </c>
      <c r="B132" s="414">
        <v>726</v>
      </c>
      <c r="C132" s="253" t="s">
        <v>219</v>
      </c>
      <c r="D132" s="253" t="s">
        <v>227</v>
      </c>
      <c r="E132" s="253" t="s">
        <v>154</v>
      </c>
      <c r="F132" s="433">
        <v>0</v>
      </c>
      <c r="I132" s="265"/>
    </row>
    <row r="133" spans="1:9" ht="30">
      <c r="A133" s="216" t="s">
        <v>210</v>
      </c>
      <c r="B133" s="434">
        <v>726</v>
      </c>
      <c r="C133" s="98" t="s">
        <v>219</v>
      </c>
      <c r="D133" s="98" t="s">
        <v>211</v>
      </c>
      <c r="E133" s="98"/>
      <c r="F133" s="220">
        <f t="shared" ref="F133:F134" si="3">F134</f>
        <v>478.4</v>
      </c>
      <c r="I133" s="265"/>
    </row>
    <row r="134" spans="1:9" ht="45">
      <c r="A134" s="216" t="s">
        <v>148</v>
      </c>
      <c r="B134" s="434">
        <v>726</v>
      </c>
      <c r="C134" s="98" t="s">
        <v>219</v>
      </c>
      <c r="D134" s="98" t="s">
        <v>211</v>
      </c>
      <c r="E134" s="98" t="s">
        <v>152</v>
      </c>
      <c r="F134" s="220">
        <f t="shared" si="3"/>
        <v>478.4</v>
      </c>
      <c r="I134" s="265"/>
    </row>
    <row r="135" spans="1:9" ht="30" hidden="1">
      <c r="A135" s="413" t="s">
        <v>153</v>
      </c>
      <c r="B135" s="414">
        <v>726</v>
      </c>
      <c r="C135" s="253" t="s">
        <v>219</v>
      </c>
      <c r="D135" s="253" t="s">
        <v>211</v>
      </c>
      <c r="E135" s="253" t="s">
        <v>154</v>
      </c>
      <c r="F135" s="377">
        <v>478.4</v>
      </c>
      <c r="I135" s="265"/>
    </row>
    <row r="136" spans="1:9" ht="16.5" customHeight="1">
      <c r="A136" s="282" t="s">
        <v>76</v>
      </c>
      <c r="B136" s="283">
        <v>726</v>
      </c>
      <c r="C136" s="285" t="s">
        <v>228</v>
      </c>
      <c r="D136" s="285"/>
      <c r="E136" s="285"/>
      <c r="F136" s="287">
        <f>F149+F137</f>
        <v>13208.2</v>
      </c>
      <c r="I136" s="265"/>
    </row>
    <row r="137" spans="1:9" ht="15.75">
      <c r="A137" s="208" t="s">
        <v>112</v>
      </c>
      <c r="B137" s="209">
        <v>726</v>
      </c>
      <c r="C137" s="205" t="s">
        <v>229</v>
      </c>
      <c r="D137" s="205"/>
      <c r="E137" s="285"/>
      <c r="F137" s="207">
        <f>F144+F138</f>
        <v>12994.2</v>
      </c>
      <c r="I137" s="265"/>
    </row>
    <row r="138" spans="1:9" ht="47.25" hidden="1">
      <c r="A138" s="435" t="s">
        <v>131</v>
      </c>
      <c r="B138" s="436">
        <v>726</v>
      </c>
      <c r="C138" s="297" t="s">
        <v>229</v>
      </c>
      <c r="D138" s="437" t="s">
        <v>134</v>
      </c>
      <c r="E138" s="437"/>
      <c r="F138" s="245">
        <f>F142</f>
        <v>0</v>
      </c>
      <c r="I138" s="265"/>
    </row>
    <row r="139" spans="1:9" ht="45" hidden="1">
      <c r="A139" s="239" t="s">
        <v>133</v>
      </c>
      <c r="B139" s="436">
        <v>726</v>
      </c>
      <c r="C139" s="231" t="s">
        <v>229</v>
      </c>
      <c r="D139" s="437" t="s">
        <v>136</v>
      </c>
      <c r="E139" s="437"/>
      <c r="F139" s="220">
        <f>F142</f>
        <v>0</v>
      </c>
      <c r="I139" s="265"/>
    </row>
    <row r="140" spans="1:9" ht="30" hidden="1">
      <c r="A140" s="239" t="s">
        <v>135</v>
      </c>
      <c r="B140" s="436">
        <v>726</v>
      </c>
      <c r="C140" s="231" t="s">
        <v>229</v>
      </c>
      <c r="D140" s="437" t="s">
        <v>136</v>
      </c>
      <c r="E140" s="437" t="s">
        <v>149</v>
      </c>
      <c r="F140" s="220">
        <f>F142</f>
        <v>0</v>
      </c>
      <c r="I140" s="265"/>
    </row>
    <row r="141" spans="1:9" ht="45" hidden="1">
      <c r="A141" s="438" t="s">
        <v>230</v>
      </c>
      <c r="B141" s="436">
        <v>726</v>
      </c>
      <c r="C141" s="231" t="s">
        <v>229</v>
      </c>
      <c r="D141" s="437" t="s">
        <v>136</v>
      </c>
      <c r="E141" s="437" t="s">
        <v>152</v>
      </c>
      <c r="F141" s="220">
        <f>F142</f>
        <v>0</v>
      </c>
      <c r="I141" s="265"/>
    </row>
    <row r="142" spans="1:9" ht="45" hidden="1">
      <c r="A142" s="239" t="s">
        <v>150</v>
      </c>
      <c r="B142" s="436">
        <v>726</v>
      </c>
      <c r="C142" s="231" t="s">
        <v>229</v>
      </c>
      <c r="D142" s="439" t="s">
        <v>136</v>
      </c>
      <c r="E142" s="439" t="s">
        <v>154</v>
      </c>
      <c r="F142" s="220">
        <v>0</v>
      </c>
      <c r="I142" s="265"/>
    </row>
    <row r="143" spans="1:9" ht="15.75">
      <c r="A143" s="288" t="s">
        <v>220</v>
      </c>
      <c r="B143" s="289">
        <v>726</v>
      </c>
      <c r="C143" s="290" t="s">
        <v>229</v>
      </c>
      <c r="D143" s="170" t="s">
        <v>221</v>
      </c>
      <c r="E143" s="290"/>
      <c r="F143" s="243">
        <f>F144</f>
        <v>12994.2</v>
      </c>
      <c r="I143" s="265"/>
    </row>
    <row r="144" spans="1:9" ht="67.5" customHeight="1">
      <c r="A144" s="288" t="s">
        <v>231</v>
      </c>
      <c r="B144" s="289">
        <v>726</v>
      </c>
      <c r="C144" s="290" t="s">
        <v>229</v>
      </c>
      <c r="D144" s="290" t="s">
        <v>232</v>
      </c>
      <c r="E144" s="440"/>
      <c r="F144" s="243">
        <f>F145</f>
        <v>12994.2</v>
      </c>
      <c r="I144" s="265"/>
    </row>
    <row r="145" spans="1:9" ht="30">
      <c r="A145" s="313" t="s">
        <v>210</v>
      </c>
      <c r="B145" s="314">
        <v>726</v>
      </c>
      <c r="C145" s="99" t="s">
        <v>229</v>
      </c>
      <c r="D145" s="99" t="s">
        <v>233</v>
      </c>
      <c r="E145" s="312"/>
      <c r="F145" s="271">
        <f>F146</f>
        <v>12994.2</v>
      </c>
      <c r="I145" s="265"/>
    </row>
    <row r="146" spans="1:9" ht="45">
      <c r="A146" s="313" t="s">
        <v>148</v>
      </c>
      <c r="B146" s="314">
        <v>726</v>
      </c>
      <c r="C146" s="99" t="s">
        <v>229</v>
      </c>
      <c r="D146" s="99" t="s">
        <v>233</v>
      </c>
      <c r="E146" s="99" t="s">
        <v>149</v>
      </c>
      <c r="F146" s="271">
        <f>F147</f>
        <v>12994.2</v>
      </c>
      <c r="I146" s="265"/>
    </row>
    <row r="147" spans="1:9" ht="45" hidden="1">
      <c r="A147" s="441" t="s">
        <v>150</v>
      </c>
      <c r="B147" s="442">
        <v>726</v>
      </c>
      <c r="C147" s="443" t="s">
        <v>229</v>
      </c>
      <c r="D147" s="443" t="s">
        <v>233</v>
      </c>
      <c r="E147" s="443" t="s">
        <v>152</v>
      </c>
      <c r="F147" s="444">
        <f>F148</f>
        <v>12994.2</v>
      </c>
      <c r="I147" s="265"/>
    </row>
    <row r="148" spans="1:9" ht="30" hidden="1">
      <c r="A148" s="441" t="s">
        <v>153</v>
      </c>
      <c r="B148" s="442">
        <v>726</v>
      </c>
      <c r="C148" s="443" t="s">
        <v>229</v>
      </c>
      <c r="D148" s="443" t="s">
        <v>233</v>
      </c>
      <c r="E148" s="443" t="s">
        <v>154</v>
      </c>
      <c r="F148" s="444">
        <f>12854.4+11.7+57.8+70.3</f>
        <v>12994.2</v>
      </c>
      <c r="I148" s="265"/>
    </row>
    <row r="149" spans="1:9" ht="31.5">
      <c r="A149" s="208" t="s">
        <v>79</v>
      </c>
      <c r="B149" s="209">
        <v>726</v>
      </c>
      <c r="C149" s="205" t="s">
        <v>234</v>
      </c>
      <c r="D149" s="205"/>
      <c r="E149" s="285"/>
      <c r="F149" s="207">
        <f>F156+F150</f>
        <v>214</v>
      </c>
      <c r="I149" s="265"/>
    </row>
    <row r="150" spans="1:9" ht="15.75">
      <c r="A150" s="315" t="s">
        <v>220</v>
      </c>
      <c r="B150" s="316">
        <v>726</v>
      </c>
      <c r="C150" s="445" t="s">
        <v>234</v>
      </c>
      <c r="D150" s="319" t="s">
        <v>221</v>
      </c>
      <c r="E150" s="319"/>
      <c r="F150" s="243">
        <f>F151</f>
        <v>100</v>
      </c>
      <c r="I150" s="265"/>
    </row>
    <row r="151" spans="1:9" ht="63">
      <c r="A151" s="446" t="s">
        <v>235</v>
      </c>
      <c r="B151" s="275">
        <v>726</v>
      </c>
      <c r="C151" s="170" t="s">
        <v>234</v>
      </c>
      <c r="D151" s="290" t="s">
        <v>236</v>
      </c>
      <c r="E151" s="290"/>
      <c r="F151" s="243">
        <f>F152</f>
        <v>100</v>
      </c>
      <c r="I151" s="265"/>
    </row>
    <row r="152" spans="1:9" ht="34.5" customHeight="1">
      <c r="A152" s="276" t="s">
        <v>237</v>
      </c>
      <c r="B152" s="277">
        <v>726</v>
      </c>
      <c r="C152" s="98" t="s">
        <v>234</v>
      </c>
      <c r="D152" s="99" t="s">
        <v>238</v>
      </c>
      <c r="E152" s="98"/>
      <c r="F152" s="220">
        <f>F153</f>
        <v>100</v>
      </c>
      <c r="I152" s="265"/>
    </row>
    <row r="153" spans="1:9" ht="45">
      <c r="A153" s="276" t="s">
        <v>148</v>
      </c>
      <c r="B153" s="277">
        <v>726</v>
      </c>
      <c r="C153" s="98" t="s">
        <v>234</v>
      </c>
      <c r="D153" s="99" t="s">
        <v>238</v>
      </c>
      <c r="E153" s="98" t="s">
        <v>149</v>
      </c>
      <c r="F153" s="220">
        <f>F154</f>
        <v>100</v>
      </c>
      <c r="I153" s="265"/>
    </row>
    <row r="154" spans="1:9" ht="45" hidden="1">
      <c r="A154" s="278" t="s">
        <v>150</v>
      </c>
      <c r="B154" s="279">
        <v>726</v>
      </c>
      <c r="C154" s="224" t="s">
        <v>234</v>
      </c>
      <c r="D154" s="443" t="s">
        <v>238</v>
      </c>
      <c r="E154" s="224" t="s">
        <v>152</v>
      </c>
      <c r="F154" s="226">
        <f>F155</f>
        <v>100</v>
      </c>
      <c r="I154" s="265"/>
    </row>
    <row r="155" spans="1:9" ht="30" hidden="1">
      <c r="A155" s="278" t="s">
        <v>153</v>
      </c>
      <c r="B155" s="279">
        <v>726</v>
      </c>
      <c r="C155" s="224" t="s">
        <v>234</v>
      </c>
      <c r="D155" s="443" t="s">
        <v>238</v>
      </c>
      <c r="E155" s="224" t="s">
        <v>154</v>
      </c>
      <c r="F155" s="226">
        <v>100</v>
      </c>
      <c r="I155" s="265"/>
    </row>
    <row r="156" spans="1:9" ht="31.5">
      <c r="A156" s="210" t="s">
        <v>129</v>
      </c>
      <c r="B156" s="211">
        <v>726</v>
      </c>
      <c r="C156" s="170" t="s">
        <v>234</v>
      </c>
      <c r="D156" s="170" t="s">
        <v>130</v>
      </c>
      <c r="E156" s="170"/>
      <c r="F156" s="243">
        <f t="shared" ref="F156:F161" si="4">F157</f>
        <v>114</v>
      </c>
      <c r="I156" s="265"/>
    </row>
    <row r="157" spans="1:9" ht="47.25">
      <c r="A157" s="213" t="s">
        <v>131</v>
      </c>
      <c r="B157" s="214">
        <v>726</v>
      </c>
      <c r="C157" s="169" t="s">
        <v>234</v>
      </c>
      <c r="D157" s="169" t="s">
        <v>132</v>
      </c>
      <c r="E157" s="169"/>
      <c r="F157" s="245">
        <f t="shared" si="4"/>
        <v>114</v>
      </c>
      <c r="I157" s="265"/>
    </row>
    <row r="158" spans="1:9" ht="45">
      <c r="A158" s="216" t="s">
        <v>133</v>
      </c>
      <c r="B158" s="217">
        <v>726</v>
      </c>
      <c r="C158" s="98" t="s">
        <v>234</v>
      </c>
      <c r="D158" s="98" t="s">
        <v>134</v>
      </c>
      <c r="E158" s="98"/>
      <c r="F158" s="220">
        <f t="shared" si="4"/>
        <v>114</v>
      </c>
      <c r="I158" s="265"/>
    </row>
    <row r="159" spans="1:9" ht="30">
      <c r="A159" s="216" t="s">
        <v>210</v>
      </c>
      <c r="B159" s="217">
        <v>726</v>
      </c>
      <c r="C159" s="98" t="s">
        <v>234</v>
      </c>
      <c r="D159" s="98" t="s">
        <v>211</v>
      </c>
      <c r="E159" s="98"/>
      <c r="F159" s="220">
        <f t="shared" si="4"/>
        <v>114</v>
      </c>
      <c r="I159" s="265"/>
    </row>
    <row r="160" spans="1:9" ht="45">
      <c r="A160" s="216" t="s">
        <v>148</v>
      </c>
      <c r="B160" s="217">
        <v>726</v>
      </c>
      <c r="C160" s="98" t="s">
        <v>234</v>
      </c>
      <c r="D160" s="98" t="s">
        <v>211</v>
      </c>
      <c r="E160" s="98" t="s">
        <v>149</v>
      </c>
      <c r="F160" s="220">
        <f t="shared" si="4"/>
        <v>114</v>
      </c>
      <c r="I160" s="265"/>
    </row>
    <row r="161" spans="1:9" ht="45" hidden="1">
      <c r="A161" s="221" t="s">
        <v>150</v>
      </c>
      <c r="B161" s="222">
        <v>726</v>
      </c>
      <c r="C161" s="224" t="s">
        <v>234</v>
      </c>
      <c r="D161" s="224" t="s">
        <v>211</v>
      </c>
      <c r="E161" s="224" t="s">
        <v>152</v>
      </c>
      <c r="F161" s="226">
        <f t="shared" si="4"/>
        <v>114</v>
      </c>
      <c r="I161" s="265"/>
    </row>
    <row r="162" spans="1:9" ht="30" hidden="1">
      <c r="A162" s="221" t="s">
        <v>153</v>
      </c>
      <c r="B162" s="222">
        <v>726</v>
      </c>
      <c r="C162" s="224" t="s">
        <v>234</v>
      </c>
      <c r="D162" s="224" t="s">
        <v>211</v>
      </c>
      <c r="E162" s="224" t="s">
        <v>154</v>
      </c>
      <c r="F162" s="226">
        <f>50+63.9673</f>
        <v>114</v>
      </c>
      <c r="I162" s="265"/>
    </row>
    <row r="163" spans="1:9" ht="15.75">
      <c r="A163" s="282" t="s">
        <v>81</v>
      </c>
      <c r="B163" s="283">
        <v>726</v>
      </c>
      <c r="C163" s="285" t="s">
        <v>239</v>
      </c>
      <c r="D163" s="205"/>
      <c r="E163" s="285"/>
      <c r="F163" s="287">
        <f>F164</f>
        <v>5739.9</v>
      </c>
      <c r="I163" s="265"/>
    </row>
    <row r="164" spans="1:9" ht="15.75">
      <c r="A164" s="202" t="s">
        <v>85</v>
      </c>
      <c r="B164" s="203">
        <v>726</v>
      </c>
      <c r="C164" s="205" t="s">
        <v>240</v>
      </c>
      <c r="D164" s="205"/>
      <c r="E164" s="285"/>
      <c r="F164" s="207">
        <f>F181+F165</f>
        <v>5739.9</v>
      </c>
      <c r="I164" s="265"/>
    </row>
    <row r="165" spans="1:9" ht="15.75">
      <c r="A165" s="210" t="s">
        <v>220</v>
      </c>
      <c r="B165" s="211">
        <v>726</v>
      </c>
      <c r="C165" s="170" t="s">
        <v>240</v>
      </c>
      <c r="D165" s="290" t="s">
        <v>221</v>
      </c>
      <c r="E165" s="290"/>
      <c r="F165" s="243">
        <f>F166+F172</f>
        <v>2150</v>
      </c>
      <c r="I165" s="265"/>
    </row>
    <row r="166" spans="1:9" ht="47.25">
      <c r="A166" s="373" t="s">
        <v>241</v>
      </c>
      <c r="B166" s="211">
        <v>726</v>
      </c>
      <c r="C166" s="170" t="s">
        <v>240</v>
      </c>
      <c r="D166" s="290" t="s">
        <v>242</v>
      </c>
      <c r="E166" s="290"/>
      <c r="F166" s="243">
        <f>F167</f>
        <v>2150</v>
      </c>
      <c r="I166" s="265"/>
    </row>
    <row r="167" spans="1:9" ht="30">
      <c r="A167" s="216" t="s">
        <v>243</v>
      </c>
      <c r="B167" s="217">
        <v>726</v>
      </c>
      <c r="C167" s="98" t="s">
        <v>240</v>
      </c>
      <c r="D167" s="99" t="s">
        <v>244</v>
      </c>
      <c r="E167" s="98"/>
      <c r="F167" s="220">
        <f>F168</f>
        <v>2150</v>
      </c>
      <c r="I167" s="265"/>
    </row>
    <row r="168" spans="1:9" ht="45">
      <c r="A168" s="216" t="s">
        <v>148</v>
      </c>
      <c r="B168" s="217">
        <v>726</v>
      </c>
      <c r="C168" s="98" t="s">
        <v>240</v>
      </c>
      <c r="D168" s="99" t="s">
        <v>244</v>
      </c>
      <c r="E168" s="98" t="s">
        <v>149</v>
      </c>
      <c r="F168" s="220">
        <f>F169</f>
        <v>2150</v>
      </c>
      <c r="I168" s="265"/>
    </row>
    <row r="169" spans="1:9" ht="45" hidden="1">
      <c r="A169" s="221" t="s">
        <v>150</v>
      </c>
      <c r="B169" s="222">
        <v>726</v>
      </c>
      <c r="C169" s="224" t="s">
        <v>240</v>
      </c>
      <c r="D169" s="443" t="s">
        <v>244</v>
      </c>
      <c r="E169" s="224" t="s">
        <v>152</v>
      </c>
      <c r="F169" s="226">
        <f>F171+F170</f>
        <v>2150</v>
      </c>
      <c r="I169" s="265"/>
    </row>
    <row r="170" spans="1:9" ht="30" hidden="1">
      <c r="A170" s="221" t="s">
        <v>153</v>
      </c>
      <c r="B170" s="222">
        <v>726</v>
      </c>
      <c r="C170" s="224" t="s">
        <v>240</v>
      </c>
      <c r="D170" s="443" t="s">
        <v>244</v>
      </c>
      <c r="E170" s="224" t="s">
        <v>154</v>
      </c>
      <c r="F170" s="226">
        <v>1150</v>
      </c>
      <c r="I170" s="265"/>
    </row>
    <row r="171" spans="1:9" ht="15" hidden="1">
      <c r="A171" s="221" t="s">
        <v>163</v>
      </c>
      <c r="B171" s="222">
        <v>726</v>
      </c>
      <c r="C171" s="224" t="s">
        <v>240</v>
      </c>
      <c r="D171" s="443" t="s">
        <v>244</v>
      </c>
      <c r="E171" s="224" t="s">
        <v>164</v>
      </c>
      <c r="F171" s="226">
        <v>1000</v>
      </c>
      <c r="I171" s="265"/>
    </row>
    <row r="172" spans="1:9" ht="72" hidden="1" customHeight="1">
      <c r="A172" s="447" t="s">
        <v>245</v>
      </c>
      <c r="B172" s="448">
        <v>726</v>
      </c>
      <c r="C172" s="427" t="s">
        <v>240</v>
      </c>
      <c r="D172" s="440" t="s">
        <v>246</v>
      </c>
      <c r="E172" s="427"/>
      <c r="F172" s="449">
        <v>0</v>
      </c>
      <c r="I172" s="265"/>
    </row>
    <row r="173" spans="1:9" ht="30" hidden="1">
      <c r="A173" s="309" t="s">
        <v>247</v>
      </c>
      <c r="B173" s="450">
        <v>726</v>
      </c>
      <c r="C173" s="432" t="s">
        <v>240</v>
      </c>
      <c r="D173" s="312" t="s">
        <v>248</v>
      </c>
      <c r="E173" s="432"/>
      <c r="F173" s="281">
        <f>F174</f>
        <v>0</v>
      </c>
      <c r="I173" s="265"/>
    </row>
    <row r="174" spans="1:9" ht="45" hidden="1">
      <c r="A174" s="309" t="s">
        <v>148</v>
      </c>
      <c r="B174" s="450">
        <v>726</v>
      </c>
      <c r="C174" s="432" t="s">
        <v>240</v>
      </c>
      <c r="D174" s="312" t="s">
        <v>248</v>
      </c>
      <c r="E174" s="432" t="s">
        <v>149</v>
      </c>
      <c r="F174" s="281">
        <v>0</v>
      </c>
      <c r="I174" s="265"/>
    </row>
    <row r="175" spans="1:9" ht="45" hidden="1">
      <c r="A175" s="250" t="s">
        <v>150</v>
      </c>
      <c r="B175" s="251">
        <v>726</v>
      </c>
      <c r="C175" s="253" t="s">
        <v>240</v>
      </c>
      <c r="D175" s="424" t="s">
        <v>248</v>
      </c>
      <c r="E175" s="253" t="s">
        <v>152</v>
      </c>
      <c r="F175" s="255">
        <f>F176</f>
        <v>0</v>
      </c>
      <c r="I175" s="265"/>
    </row>
    <row r="176" spans="1:9" ht="30" hidden="1" customHeight="1">
      <c r="A176" s="250" t="s">
        <v>153</v>
      </c>
      <c r="B176" s="251">
        <v>726</v>
      </c>
      <c r="C176" s="253" t="s">
        <v>240</v>
      </c>
      <c r="D176" s="424" t="s">
        <v>248</v>
      </c>
      <c r="E176" s="253" t="s">
        <v>154</v>
      </c>
      <c r="F176" s="281">
        <v>0</v>
      </c>
      <c r="I176" s="265"/>
    </row>
    <row r="177" spans="1:9" ht="31.5" hidden="1">
      <c r="A177" s="451" t="s">
        <v>249</v>
      </c>
      <c r="B177" s="452">
        <v>726</v>
      </c>
      <c r="C177" s="453" t="s">
        <v>240</v>
      </c>
      <c r="D177" s="454" t="s">
        <v>250</v>
      </c>
      <c r="E177" s="432"/>
      <c r="F177" s="281">
        <v>0</v>
      </c>
      <c r="I177" s="265"/>
    </row>
    <row r="178" spans="1:9" ht="45" hidden="1">
      <c r="A178" s="430" t="s">
        <v>148</v>
      </c>
      <c r="B178" s="450">
        <v>726</v>
      </c>
      <c r="C178" s="312" t="s">
        <v>240</v>
      </c>
      <c r="D178" s="432" t="s">
        <v>250</v>
      </c>
      <c r="E178" s="432" t="s">
        <v>149</v>
      </c>
      <c r="F178" s="281">
        <v>0</v>
      </c>
      <c r="I178" s="265"/>
    </row>
    <row r="179" spans="1:9" ht="45" hidden="1">
      <c r="A179" s="413" t="s">
        <v>150</v>
      </c>
      <c r="B179" s="251">
        <v>726</v>
      </c>
      <c r="C179" s="424" t="s">
        <v>240</v>
      </c>
      <c r="D179" s="253" t="s">
        <v>250</v>
      </c>
      <c r="E179" s="253" t="s">
        <v>152</v>
      </c>
      <c r="F179" s="255">
        <f>F180</f>
        <v>0</v>
      </c>
      <c r="I179" s="265"/>
    </row>
    <row r="180" spans="1:9" ht="18.75" hidden="1" customHeight="1">
      <c r="A180" s="413" t="s">
        <v>153</v>
      </c>
      <c r="B180" s="251">
        <v>726</v>
      </c>
      <c r="C180" s="424" t="s">
        <v>240</v>
      </c>
      <c r="D180" s="253" t="s">
        <v>250</v>
      </c>
      <c r="E180" s="253" t="s">
        <v>154</v>
      </c>
      <c r="F180" s="281">
        <v>0</v>
      </c>
      <c r="I180" s="265"/>
    </row>
    <row r="181" spans="1:9" ht="31.5">
      <c r="A181" s="210" t="s">
        <v>129</v>
      </c>
      <c r="B181" s="211">
        <v>726</v>
      </c>
      <c r="C181" s="170" t="s">
        <v>240</v>
      </c>
      <c r="D181" s="170" t="s">
        <v>130</v>
      </c>
      <c r="E181" s="170"/>
      <c r="F181" s="243">
        <f>F182+F201+F205+F197</f>
        <v>3589.9</v>
      </c>
      <c r="I181" s="265"/>
    </row>
    <row r="182" spans="1:9" ht="47.25">
      <c r="A182" s="213" t="s">
        <v>131</v>
      </c>
      <c r="B182" s="214">
        <v>726</v>
      </c>
      <c r="C182" s="169" t="s">
        <v>240</v>
      </c>
      <c r="D182" s="169" t="s">
        <v>132</v>
      </c>
      <c r="E182" s="169"/>
      <c r="F182" s="245">
        <f>F183</f>
        <v>210.8</v>
      </c>
      <c r="I182" s="265"/>
    </row>
    <row r="183" spans="1:9" ht="45">
      <c r="A183" s="216" t="s">
        <v>133</v>
      </c>
      <c r="B183" s="217">
        <v>726</v>
      </c>
      <c r="C183" s="98" t="s">
        <v>240</v>
      </c>
      <c r="D183" s="98" t="s">
        <v>134</v>
      </c>
      <c r="E183" s="98"/>
      <c r="F183" s="220">
        <f>F188+F184</f>
        <v>210.8</v>
      </c>
      <c r="I183" s="265"/>
    </row>
    <row r="184" spans="1:9" ht="47.25" hidden="1">
      <c r="A184" s="455" t="s">
        <v>251</v>
      </c>
      <c r="B184" s="456">
        <v>726</v>
      </c>
      <c r="C184" s="335" t="s">
        <v>240</v>
      </c>
      <c r="D184" s="335" t="s">
        <v>252</v>
      </c>
      <c r="E184" s="335"/>
      <c r="F184" s="243">
        <f>F187</f>
        <v>0</v>
      </c>
      <c r="I184" s="265"/>
    </row>
    <row r="185" spans="1:9" ht="45" hidden="1">
      <c r="A185" s="266" t="s">
        <v>148</v>
      </c>
      <c r="B185" s="336">
        <v>726</v>
      </c>
      <c r="C185" s="263" t="s">
        <v>240</v>
      </c>
      <c r="D185" s="263" t="s">
        <v>252</v>
      </c>
      <c r="E185" s="263" t="s">
        <v>149</v>
      </c>
      <c r="F185" s="220">
        <f>F187</f>
        <v>0</v>
      </c>
      <c r="I185" s="265"/>
    </row>
    <row r="186" spans="1:9" ht="45" hidden="1">
      <c r="A186" s="266" t="s">
        <v>150</v>
      </c>
      <c r="B186" s="336">
        <v>726</v>
      </c>
      <c r="C186" s="263" t="s">
        <v>240</v>
      </c>
      <c r="D186" s="263" t="s">
        <v>252</v>
      </c>
      <c r="E186" s="263" t="s">
        <v>152</v>
      </c>
      <c r="F186" s="220">
        <f>F187</f>
        <v>0</v>
      </c>
      <c r="I186" s="265"/>
    </row>
    <row r="187" spans="1:9" ht="30" hidden="1">
      <c r="A187" s="266" t="s">
        <v>153</v>
      </c>
      <c r="B187" s="336">
        <v>726</v>
      </c>
      <c r="C187" s="263" t="s">
        <v>240</v>
      </c>
      <c r="D187" s="263" t="s">
        <v>252</v>
      </c>
      <c r="E187" s="263" t="s">
        <v>154</v>
      </c>
      <c r="F187" s="220">
        <v>0</v>
      </c>
      <c r="I187" s="265"/>
    </row>
    <row r="188" spans="1:9" ht="31.5">
      <c r="A188" s="213" t="s">
        <v>253</v>
      </c>
      <c r="B188" s="214">
        <v>726</v>
      </c>
      <c r="C188" s="169" t="s">
        <v>240</v>
      </c>
      <c r="D188" s="169" t="s">
        <v>254</v>
      </c>
      <c r="E188" s="169"/>
      <c r="F188" s="245">
        <f>F193+F189</f>
        <v>210.8</v>
      </c>
      <c r="I188" s="265"/>
    </row>
    <row r="189" spans="1:9" ht="31.5" hidden="1">
      <c r="A189" s="294" t="s">
        <v>255</v>
      </c>
      <c r="B189" s="295">
        <v>726</v>
      </c>
      <c r="C189" s="297" t="s">
        <v>240</v>
      </c>
      <c r="D189" s="297" t="s">
        <v>256</v>
      </c>
      <c r="E189" s="337"/>
      <c r="F189" s="245">
        <f>F190</f>
        <v>0</v>
      </c>
      <c r="I189" s="265"/>
    </row>
    <row r="190" spans="1:9" ht="45" hidden="1">
      <c r="A190" s="239" t="s">
        <v>148</v>
      </c>
      <c r="B190" s="240">
        <v>726</v>
      </c>
      <c r="C190" s="231" t="s">
        <v>240</v>
      </c>
      <c r="D190" s="231" t="s">
        <v>256</v>
      </c>
      <c r="E190" s="231" t="s">
        <v>149</v>
      </c>
      <c r="F190" s="220">
        <f>F191</f>
        <v>0</v>
      </c>
      <c r="I190" s="265"/>
    </row>
    <row r="191" spans="1:9" ht="45" hidden="1">
      <c r="A191" s="239" t="s">
        <v>150</v>
      </c>
      <c r="B191" s="240">
        <v>726</v>
      </c>
      <c r="C191" s="231" t="s">
        <v>240</v>
      </c>
      <c r="D191" s="231" t="s">
        <v>256</v>
      </c>
      <c r="E191" s="231" t="s">
        <v>152</v>
      </c>
      <c r="F191" s="220">
        <f>F192</f>
        <v>0</v>
      </c>
      <c r="I191" s="265"/>
    </row>
    <row r="192" spans="1:9" ht="30" hidden="1">
      <c r="A192" s="239" t="s">
        <v>153</v>
      </c>
      <c r="B192" s="240">
        <v>726</v>
      </c>
      <c r="C192" s="231" t="s">
        <v>240</v>
      </c>
      <c r="D192" s="231" t="s">
        <v>256</v>
      </c>
      <c r="E192" s="231" t="s">
        <v>154</v>
      </c>
      <c r="F192" s="220">
        <v>0</v>
      </c>
      <c r="I192" s="265"/>
    </row>
    <row r="193" spans="1:9" ht="31.5">
      <c r="A193" s="457" t="s">
        <v>257</v>
      </c>
      <c r="B193" s="458">
        <v>726</v>
      </c>
      <c r="C193" s="170" t="s">
        <v>240</v>
      </c>
      <c r="D193" s="170" t="s">
        <v>258</v>
      </c>
      <c r="E193" s="170"/>
      <c r="F193" s="243">
        <f>F194</f>
        <v>210.8</v>
      </c>
      <c r="I193" s="265"/>
    </row>
    <row r="194" spans="1:9" ht="45">
      <c r="A194" s="216" t="s">
        <v>148</v>
      </c>
      <c r="B194" s="217">
        <v>726</v>
      </c>
      <c r="C194" s="98" t="s">
        <v>240</v>
      </c>
      <c r="D194" s="98" t="s">
        <v>258</v>
      </c>
      <c r="E194" s="98" t="s">
        <v>149</v>
      </c>
      <c r="F194" s="220">
        <f>F195</f>
        <v>210.8</v>
      </c>
      <c r="I194" s="265"/>
    </row>
    <row r="195" spans="1:9" ht="45" hidden="1">
      <c r="A195" s="221" t="s">
        <v>150</v>
      </c>
      <c r="B195" s="222">
        <v>726</v>
      </c>
      <c r="C195" s="224" t="s">
        <v>240</v>
      </c>
      <c r="D195" s="224" t="s">
        <v>258</v>
      </c>
      <c r="E195" s="224" t="s">
        <v>152</v>
      </c>
      <c r="F195" s="226">
        <f>F196</f>
        <v>210.8</v>
      </c>
      <c r="I195" s="265"/>
    </row>
    <row r="196" spans="1:9" ht="30" hidden="1">
      <c r="A196" s="221" t="s">
        <v>153</v>
      </c>
      <c r="B196" s="222">
        <v>726</v>
      </c>
      <c r="C196" s="224" t="s">
        <v>240</v>
      </c>
      <c r="D196" s="224" t="s">
        <v>258</v>
      </c>
      <c r="E196" s="224" t="s">
        <v>154</v>
      </c>
      <c r="F196" s="226">
        <f>250-80+210-129.1-40.1</f>
        <v>210.8</v>
      </c>
      <c r="I196" s="265"/>
    </row>
    <row r="197" spans="1:9" ht="86.25" hidden="1" customHeight="1">
      <c r="A197" s="459" t="s">
        <v>259</v>
      </c>
      <c r="B197" s="460">
        <v>726</v>
      </c>
      <c r="C197" s="427" t="s">
        <v>240</v>
      </c>
      <c r="D197" s="461" t="s">
        <v>260</v>
      </c>
      <c r="E197" s="427"/>
      <c r="F197" s="449">
        <v>0</v>
      </c>
      <c r="I197" s="265"/>
    </row>
    <row r="198" spans="1:9" ht="45" hidden="1">
      <c r="A198" s="462" t="s">
        <v>148</v>
      </c>
      <c r="B198" s="463">
        <v>726</v>
      </c>
      <c r="C198" s="432" t="s">
        <v>240</v>
      </c>
      <c r="D198" s="461" t="s">
        <v>260</v>
      </c>
      <c r="E198" s="432" t="s">
        <v>149</v>
      </c>
      <c r="F198" s="281">
        <v>0</v>
      </c>
      <c r="I198" s="265"/>
    </row>
    <row r="199" spans="1:9" ht="54" hidden="1" customHeight="1">
      <c r="A199" s="464" t="s">
        <v>150</v>
      </c>
      <c r="B199" s="465">
        <v>726</v>
      </c>
      <c r="C199" s="253" t="s">
        <v>240</v>
      </c>
      <c r="D199" s="466" t="s">
        <v>260</v>
      </c>
      <c r="E199" s="253" t="s">
        <v>152</v>
      </c>
      <c r="F199" s="255">
        <v>0</v>
      </c>
      <c r="I199" s="265"/>
    </row>
    <row r="200" spans="1:9" ht="20.25" hidden="1" customHeight="1">
      <c r="A200" s="464" t="s">
        <v>153</v>
      </c>
      <c r="B200" s="465">
        <v>726</v>
      </c>
      <c r="C200" s="253" t="s">
        <v>240</v>
      </c>
      <c r="D200" s="466" t="s">
        <v>260</v>
      </c>
      <c r="E200" s="253" t="s">
        <v>154</v>
      </c>
      <c r="F200" s="255">
        <v>0</v>
      </c>
      <c r="I200" s="265"/>
    </row>
    <row r="201" spans="1:9" ht="53.25" customHeight="1">
      <c r="A201" s="457" t="s">
        <v>226</v>
      </c>
      <c r="B201" s="458">
        <v>726</v>
      </c>
      <c r="C201" s="170" t="s">
        <v>240</v>
      </c>
      <c r="D201" s="205" t="s">
        <v>227</v>
      </c>
      <c r="E201" s="170"/>
      <c r="F201" s="339">
        <f>F202</f>
        <v>3379.1</v>
      </c>
      <c r="I201" s="265"/>
    </row>
    <row r="202" spans="1:9" ht="45">
      <c r="A202" s="411" t="s">
        <v>148</v>
      </c>
      <c r="B202" s="412">
        <v>726</v>
      </c>
      <c r="C202" s="98" t="s">
        <v>240</v>
      </c>
      <c r="D202" s="98" t="s">
        <v>227</v>
      </c>
      <c r="E202" s="98" t="s">
        <v>149</v>
      </c>
      <c r="F202" s="271">
        <f>F203</f>
        <v>3379.1</v>
      </c>
      <c r="I202" s="265"/>
    </row>
    <row r="203" spans="1:9" ht="45" hidden="1">
      <c r="A203" s="467" t="s">
        <v>150</v>
      </c>
      <c r="B203" s="468">
        <v>726</v>
      </c>
      <c r="C203" s="224" t="s">
        <v>240</v>
      </c>
      <c r="D203" s="224" t="s">
        <v>227</v>
      </c>
      <c r="E203" s="224" t="s">
        <v>152</v>
      </c>
      <c r="F203" s="444">
        <f>F204</f>
        <v>3379.1</v>
      </c>
      <c r="I203" s="265"/>
    </row>
    <row r="204" spans="1:9" ht="24" hidden="1" customHeight="1">
      <c r="A204" s="467" t="s">
        <v>153</v>
      </c>
      <c r="B204" s="468">
        <v>726</v>
      </c>
      <c r="C204" s="224" t="s">
        <v>240</v>
      </c>
      <c r="D204" s="224" t="s">
        <v>227</v>
      </c>
      <c r="E204" s="224" t="s">
        <v>154</v>
      </c>
      <c r="F204" s="444">
        <f>3250+129.1</f>
        <v>3379.1</v>
      </c>
      <c r="I204" s="265"/>
    </row>
    <row r="205" spans="1:9" ht="78.75" hidden="1">
      <c r="A205" s="469" t="s">
        <v>259</v>
      </c>
      <c r="B205" s="470" t="s">
        <v>166</v>
      </c>
      <c r="C205" s="427" t="s">
        <v>240</v>
      </c>
      <c r="D205" s="427" t="s">
        <v>261</v>
      </c>
      <c r="E205" s="427"/>
      <c r="F205" s="308">
        <f>F206</f>
        <v>0</v>
      </c>
      <c r="I205" s="265"/>
    </row>
    <row r="206" spans="1:9" ht="15" hidden="1" customHeight="1">
      <c r="A206" s="471" t="s">
        <v>148</v>
      </c>
      <c r="B206" s="472" t="s">
        <v>166</v>
      </c>
      <c r="C206" s="432" t="s">
        <v>240</v>
      </c>
      <c r="D206" s="432" t="s">
        <v>261</v>
      </c>
      <c r="E206" s="432" t="s">
        <v>149</v>
      </c>
      <c r="F206" s="281">
        <v>0</v>
      </c>
      <c r="I206" s="265"/>
    </row>
    <row r="207" spans="1:9" ht="15" hidden="1" customHeight="1">
      <c r="A207" s="473" t="s">
        <v>150</v>
      </c>
      <c r="B207" s="474" t="s">
        <v>166</v>
      </c>
      <c r="C207" s="253" t="s">
        <v>240</v>
      </c>
      <c r="D207" s="253" t="s">
        <v>261</v>
      </c>
      <c r="E207" s="253" t="s">
        <v>152</v>
      </c>
      <c r="F207" s="255">
        <f>F208</f>
        <v>0</v>
      </c>
      <c r="I207" s="265"/>
    </row>
    <row r="208" spans="1:9" ht="24" hidden="1" customHeight="1">
      <c r="A208" s="473" t="s">
        <v>153</v>
      </c>
      <c r="B208" s="418" t="s">
        <v>166</v>
      </c>
      <c r="C208" s="253" t="s">
        <v>240</v>
      </c>
      <c r="D208" s="253" t="s">
        <v>261</v>
      </c>
      <c r="E208" s="253" t="s">
        <v>154</v>
      </c>
      <c r="F208" s="255">
        <v>0</v>
      </c>
      <c r="I208" s="265"/>
    </row>
    <row r="209" spans="1:9" ht="15.75">
      <c r="A209" s="475" t="s">
        <v>86</v>
      </c>
      <c r="B209" s="408">
        <v>726</v>
      </c>
      <c r="C209" s="205" t="s">
        <v>262</v>
      </c>
      <c r="D209" s="285"/>
      <c r="E209" s="205"/>
      <c r="F209" s="287">
        <f>F212</f>
        <v>210</v>
      </c>
      <c r="I209" s="265"/>
    </row>
    <row r="210" spans="1:9" ht="31.5">
      <c r="A210" s="475" t="s">
        <v>88</v>
      </c>
      <c r="B210" s="408">
        <v>726</v>
      </c>
      <c r="C210" s="205" t="s">
        <v>263</v>
      </c>
      <c r="D210" s="99"/>
      <c r="E210" s="98"/>
      <c r="F210" s="271">
        <f>F212</f>
        <v>210</v>
      </c>
      <c r="I210" s="265"/>
    </row>
    <row r="211" spans="1:9" ht="15.75">
      <c r="A211" s="210" t="s">
        <v>220</v>
      </c>
      <c r="B211" s="412">
        <v>726</v>
      </c>
      <c r="C211" s="205" t="s">
        <v>263</v>
      </c>
      <c r="D211" s="290" t="s">
        <v>221</v>
      </c>
      <c r="E211" s="98"/>
      <c r="F211" s="271">
        <f>F212</f>
        <v>210</v>
      </c>
      <c r="I211" s="265"/>
    </row>
    <row r="212" spans="1:9" ht="64.5" customHeight="1">
      <c r="A212" s="136" t="s">
        <v>264</v>
      </c>
      <c r="B212" s="410">
        <v>726</v>
      </c>
      <c r="C212" s="169" t="s">
        <v>263</v>
      </c>
      <c r="D212" s="476" t="s">
        <v>265</v>
      </c>
      <c r="E212" s="169"/>
      <c r="F212" s="363">
        <f>F215+F218</f>
        <v>210</v>
      </c>
      <c r="I212" s="265"/>
    </row>
    <row r="213" spans="1:9" ht="54" customHeight="1">
      <c r="A213" s="409" t="s">
        <v>266</v>
      </c>
      <c r="B213" s="410">
        <v>726</v>
      </c>
      <c r="C213" s="169" t="s">
        <v>263</v>
      </c>
      <c r="D213" s="477" t="s">
        <v>267</v>
      </c>
      <c r="E213" s="169" t="s">
        <v>149</v>
      </c>
      <c r="F213" s="363">
        <f>F215</f>
        <v>210</v>
      </c>
      <c r="I213" s="265"/>
    </row>
    <row r="214" spans="1:9" ht="45" hidden="1">
      <c r="A214" s="467" t="s">
        <v>150</v>
      </c>
      <c r="B214" s="468">
        <v>726</v>
      </c>
      <c r="C214" s="224" t="s">
        <v>263</v>
      </c>
      <c r="D214" s="478" t="s">
        <v>268</v>
      </c>
      <c r="E214" s="224" t="s">
        <v>152</v>
      </c>
      <c r="F214" s="444">
        <f>F215</f>
        <v>210</v>
      </c>
      <c r="I214" s="265"/>
    </row>
    <row r="215" spans="1:9" ht="37.5" hidden="1" customHeight="1">
      <c r="A215" s="467" t="s">
        <v>153</v>
      </c>
      <c r="B215" s="468">
        <v>726</v>
      </c>
      <c r="C215" s="224" t="s">
        <v>263</v>
      </c>
      <c r="D215" s="478" t="s">
        <v>267</v>
      </c>
      <c r="E215" s="224" t="s">
        <v>154</v>
      </c>
      <c r="F215" s="444">
        <v>210</v>
      </c>
      <c r="I215" s="265"/>
    </row>
    <row r="216" spans="1:9" ht="19.5" hidden="1" customHeight="1">
      <c r="A216" s="479" t="s">
        <v>269</v>
      </c>
      <c r="B216" s="480">
        <v>726</v>
      </c>
      <c r="C216" s="337" t="s">
        <v>263</v>
      </c>
      <c r="D216" s="481" t="s">
        <v>270</v>
      </c>
      <c r="E216" s="337"/>
      <c r="F216" s="363">
        <f>F218</f>
        <v>0</v>
      </c>
      <c r="I216" s="265"/>
    </row>
    <row r="217" spans="1:9" ht="17.25" hidden="1" customHeight="1">
      <c r="A217" s="482" t="s">
        <v>150</v>
      </c>
      <c r="B217" s="483">
        <v>726</v>
      </c>
      <c r="C217" s="231" t="s">
        <v>263</v>
      </c>
      <c r="D217" s="484" t="s">
        <v>270</v>
      </c>
      <c r="E217" s="231" t="s">
        <v>152</v>
      </c>
      <c r="F217" s="271">
        <f>F218</f>
        <v>0</v>
      </c>
      <c r="I217" s="265"/>
    </row>
    <row r="218" spans="1:9" ht="19.5" hidden="1" customHeight="1">
      <c r="A218" s="482" t="s">
        <v>153</v>
      </c>
      <c r="B218" s="483">
        <v>726</v>
      </c>
      <c r="C218" s="231" t="s">
        <v>263</v>
      </c>
      <c r="D218" s="484" t="s">
        <v>270</v>
      </c>
      <c r="E218" s="231" t="s">
        <v>154</v>
      </c>
      <c r="F218" s="271">
        <v>0</v>
      </c>
      <c r="I218" s="265"/>
    </row>
    <row r="219" spans="1:9" ht="19.5" customHeight="1">
      <c r="A219" s="407" t="s">
        <v>89</v>
      </c>
      <c r="B219" s="408">
        <v>726</v>
      </c>
      <c r="C219" s="205" t="s">
        <v>271</v>
      </c>
      <c r="D219" s="485"/>
      <c r="E219" s="98"/>
      <c r="F219" s="287">
        <f>F220+F224</f>
        <v>30</v>
      </c>
      <c r="I219" s="265"/>
    </row>
    <row r="220" spans="1:9" ht="20.25" hidden="1" customHeight="1">
      <c r="A220" s="486" t="s">
        <v>90</v>
      </c>
      <c r="B220" s="487">
        <v>726</v>
      </c>
      <c r="C220" s="353" t="s">
        <v>272</v>
      </c>
      <c r="D220" s="484"/>
      <c r="E220" s="231"/>
      <c r="F220" s="301">
        <f>F223</f>
        <v>0</v>
      </c>
      <c r="I220" s="265"/>
    </row>
    <row r="221" spans="1:9" ht="30" hidden="1">
      <c r="A221" s="488" t="s">
        <v>210</v>
      </c>
      <c r="B221" s="483">
        <v>726</v>
      </c>
      <c r="C221" s="231" t="s">
        <v>272</v>
      </c>
      <c r="D221" s="484" t="s">
        <v>273</v>
      </c>
      <c r="E221" s="231"/>
      <c r="F221" s="301">
        <f>F223</f>
        <v>0</v>
      </c>
      <c r="I221" s="265"/>
    </row>
    <row r="222" spans="1:9" ht="31.5" hidden="1" customHeight="1">
      <c r="A222" s="488" t="s">
        <v>148</v>
      </c>
      <c r="B222" s="483">
        <v>726</v>
      </c>
      <c r="C222" s="231" t="s">
        <v>272</v>
      </c>
      <c r="D222" s="484" t="s">
        <v>273</v>
      </c>
      <c r="E222" s="231" t="s">
        <v>152</v>
      </c>
      <c r="F222" s="301">
        <f>F223</f>
        <v>0</v>
      </c>
      <c r="I222" s="265"/>
    </row>
    <row r="223" spans="1:9" ht="30" hidden="1" customHeight="1">
      <c r="A223" s="488" t="s">
        <v>150</v>
      </c>
      <c r="B223" s="483">
        <v>726</v>
      </c>
      <c r="C223" s="231" t="s">
        <v>272</v>
      </c>
      <c r="D223" s="484" t="s">
        <v>273</v>
      </c>
      <c r="E223" s="231" t="s">
        <v>154</v>
      </c>
      <c r="F223" s="301">
        <v>0</v>
      </c>
      <c r="I223" s="265"/>
    </row>
    <row r="224" spans="1:9" ht="51" customHeight="1">
      <c r="A224" s="111" t="s">
        <v>91</v>
      </c>
      <c r="B224" s="408">
        <v>726</v>
      </c>
      <c r="C224" s="205" t="s">
        <v>274</v>
      </c>
      <c r="D224" s="489"/>
      <c r="E224" s="205"/>
      <c r="F224" s="287">
        <f>F227</f>
        <v>30</v>
      </c>
      <c r="I224" s="265"/>
    </row>
    <row r="225" spans="1:9" ht="30">
      <c r="A225" s="490" t="s">
        <v>210</v>
      </c>
      <c r="B225" s="412">
        <v>726</v>
      </c>
      <c r="C225" s="98" t="s">
        <v>274</v>
      </c>
      <c r="D225" s="485" t="s">
        <v>273</v>
      </c>
      <c r="E225" s="98" t="s">
        <v>149</v>
      </c>
      <c r="F225" s="271">
        <f>F227</f>
        <v>30</v>
      </c>
      <c r="I225" s="265"/>
    </row>
    <row r="226" spans="1:9" ht="45" hidden="1">
      <c r="A226" s="491" t="s">
        <v>148</v>
      </c>
      <c r="B226" s="468">
        <v>726</v>
      </c>
      <c r="C226" s="224" t="s">
        <v>274</v>
      </c>
      <c r="D226" s="478" t="s">
        <v>273</v>
      </c>
      <c r="E226" s="224" t="s">
        <v>152</v>
      </c>
      <c r="F226" s="444">
        <f>F227</f>
        <v>30</v>
      </c>
      <c r="I226" s="265"/>
    </row>
    <row r="227" spans="1:9" ht="45" hidden="1">
      <c r="A227" s="491" t="s">
        <v>150</v>
      </c>
      <c r="B227" s="468">
        <v>726</v>
      </c>
      <c r="C227" s="224" t="s">
        <v>274</v>
      </c>
      <c r="D227" s="478" t="s">
        <v>273</v>
      </c>
      <c r="E227" s="224" t="s">
        <v>154</v>
      </c>
      <c r="F227" s="444">
        <v>30</v>
      </c>
      <c r="I227" s="265"/>
    </row>
    <row r="228" spans="1:9" ht="15.75">
      <c r="A228" s="208" t="s">
        <v>275</v>
      </c>
      <c r="B228" s="209">
        <v>726</v>
      </c>
      <c r="C228" s="205" t="s">
        <v>276</v>
      </c>
      <c r="D228" s="285"/>
      <c r="E228" s="205"/>
      <c r="F228" s="207">
        <f>F229</f>
        <v>154642.79999999999</v>
      </c>
      <c r="I228" s="265"/>
    </row>
    <row r="229" spans="1:9" ht="15.75">
      <c r="A229" s="208" t="s">
        <v>277</v>
      </c>
      <c r="B229" s="209">
        <v>726</v>
      </c>
      <c r="C229" s="205" t="s">
        <v>278</v>
      </c>
      <c r="D229" s="285"/>
      <c r="E229" s="205"/>
      <c r="F229" s="207">
        <f>F239+F230</f>
        <v>154642.79999999999</v>
      </c>
      <c r="I229" s="265"/>
    </row>
    <row r="230" spans="1:9" ht="15.75">
      <c r="A230" s="210" t="s">
        <v>220</v>
      </c>
      <c r="B230" s="492"/>
      <c r="C230" s="290" t="s">
        <v>278</v>
      </c>
      <c r="D230" s="290" t="s">
        <v>221</v>
      </c>
      <c r="E230" s="205"/>
      <c r="F230" s="287">
        <f>F231</f>
        <v>110801.60000000001</v>
      </c>
      <c r="I230" s="265"/>
    </row>
    <row r="231" spans="1:9" ht="63">
      <c r="A231" s="373" t="s">
        <v>279</v>
      </c>
      <c r="B231" s="493">
        <v>726</v>
      </c>
      <c r="C231" s="170" t="s">
        <v>278</v>
      </c>
      <c r="D231" s="290" t="s">
        <v>280</v>
      </c>
      <c r="E231" s="290"/>
      <c r="F231" s="339">
        <f>F232+F236</f>
        <v>110801.60000000001</v>
      </c>
      <c r="I231" s="265"/>
    </row>
    <row r="232" spans="1:9" ht="47.25">
      <c r="A232" s="494" t="s">
        <v>281</v>
      </c>
      <c r="B232" s="493">
        <v>726</v>
      </c>
      <c r="C232" s="205" t="s">
        <v>278</v>
      </c>
      <c r="D232" s="285" t="s">
        <v>282</v>
      </c>
      <c r="E232" s="205"/>
      <c r="F232" s="287">
        <f>F233</f>
        <v>110801.60000000001</v>
      </c>
      <c r="I232" s="265"/>
    </row>
    <row r="233" spans="1:9" ht="45">
      <c r="A233" s="490" t="s">
        <v>148</v>
      </c>
      <c r="B233" s="493">
        <v>726</v>
      </c>
      <c r="C233" s="98" t="s">
        <v>278</v>
      </c>
      <c r="D233" s="99" t="s">
        <v>282</v>
      </c>
      <c r="E233" s="98" t="s">
        <v>149</v>
      </c>
      <c r="F233" s="271">
        <f>F234</f>
        <v>110801.60000000001</v>
      </c>
      <c r="I233" s="265"/>
    </row>
    <row r="234" spans="1:9" ht="45" hidden="1">
      <c r="A234" s="491" t="s">
        <v>150</v>
      </c>
      <c r="B234" s="495">
        <v>726</v>
      </c>
      <c r="C234" s="224" t="s">
        <v>278</v>
      </c>
      <c r="D234" s="443" t="s">
        <v>282</v>
      </c>
      <c r="E234" s="224" t="s">
        <v>152</v>
      </c>
      <c r="F234" s="444">
        <f>F235</f>
        <v>110801.60000000001</v>
      </c>
      <c r="I234" s="265"/>
    </row>
    <row r="235" spans="1:9" ht="48.75" hidden="1" customHeight="1">
      <c r="A235" s="491" t="s">
        <v>283</v>
      </c>
      <c r="B235" s="495">
        <v>726</v>
      </c>
      <c r="C235" s="224" t="s">
        <v>278</v>
      </c>
      <c r="D235" s="443" t="s">
        <v>282</v>
      </c>
      <c r="E235" s="224" t="s">
        <v>284</v>
      </c>
      <c r="F235" s="444">
        <v>110801.60000000001</v>
      </c>
      <c r="I235" s="265"/>
    </row>
    <row r="236" spans="1:9" ht="47.25" hidden="1">
      <c r="A236" s="496" t="s">
        <v>285</v>
      </c>
      <c r="B236" s="497">
        <v>726</v>
      </c>
      <c r="C236" s="170" t="s">
        <v>278</v>
      </c>
      <c r="D236" s="290" t="s">
        <v>286</v>
      </c>
      <c r="E236" s="170"/>
      <c r="F236" s="339">
        <v>0</v>
      </c>
      <c r="I236" s="265"/>
    </row>
    <row r="237" spans="1:9" ht="30" hidden="1">
      <c r="A237" s="369" t="s">
        <v>165</v>
      </c>
      <c r="B237" s="493">
        <v>726</v>
      </c>
      <c r="C237" s="98" t="s">
        <v>278</v>
      </c>
      <c r="D237" s="99" t="s">
        <v>286</v>
      </c>
      <c r="E237" s="98" t="s">
        <v>167</v>
      </c>
      <c r="F237" s="271">
        <v>0</v>
      </c>
      <c r="I237" s="265"/>
    </row>
    <row r="238" spans="1:9" ht="24" hidden="1" customHeight="1">
      <c r="A238" s="250" t="s">
        <v>168</v>
      </c>
      <c r="B238" s="498">
        <v>726</v>
      </c>
      <c r="C238" s="253" t="s">
        <v>278</v>
      </c>
      <c r="D238" s="424" t="s">
        <v>286</v>
      </c>
      <c r="E238" s="253" t="s">
        <v>169</v>
      </c>
      <c r="F238" s="433">
        <v>0</v>
      </c>
      <c r="I238" s="265"/>
    </row>
    <row r="239" spans="1:9" ht="31.5">
      <c r="A239" s="210" t="s">
        <v>129</v>
      </c>
      <c r="B239" s="211">
        <v>726</v>
      </c>
      <c r="C239" s="170" t="s">
        <v>278</v>
      </c>
      <c r="D239" s="290" t="s">
        <v>130</v>
      </c>
      <c r="E239" s="170"/>
      <c r="F239" s="243">
        <f>F240+F261</f>
        <v>43841.2</v>
      </c>
      <c r="I239" s="265"/>
    </row>
    <row r="240" spans="1:9" ht="47.25">
      <c r="A240" s="213" t="s">
        <v>131</v>
      </c>
      <c r="B240" s="214">
        <v>726</v>
      </c>
      <c r="C240" s="169" t="s">
        <v>278</v>
      </c>
      <c r="D240" s="386" t="s">
        <v>132</v>
      </c>
      <c r="E240" s="169"/>
      <c r="F240" s="245">
        <f>F241</f>
        <v>43841.2</v>
      </c>
      <c r="I240" s="265"/>
    </row>
    <row r="241" spans="1:10" ht="46.5" customHeight="1">
      <c r="A241" s="216" t="s">
        <v>133</v>
      </c>
      <c r="B241" s="217">
        <v>726</v>
      </c>
      <c r="C241" s="98" t="s">
        <v>278</v>
      </c>
      <c r="D241" s="98" t="s">
        <v>134</v>
      </c>
      <c r="E241" s="205"/>
      <c r="F241" s="220">
        <f>F242+F257</f>
        <v>43841.2</v>
      </c>
      <c r="I241" s="265"/>
    </row>
    <row r="242" spans="1:10" ht="45">
      <c r="A242" s="216" t="s">
        <v>197</v>
      </c>
      <c r="B242" s="217">
        <v>726</v>
      </c>
      <c r="C242" s="98" t="s">
        <v>278</v>
      </c>
      <c r="D242" s="98" t="s">
        <v>198</v>
      </c>
      <c r="E242" s="98"/>
      <c r="F242" s="220">
        <f>F243+F248+F253</f>
        <v>41359.5</v>
      </c>
      <c r="I242" s="265"/>
    </row>
    <row r="243" spans="1:10" ht="97.5" customHeight="1">
      <c r="A243" s="216" t="s">
        <v>137</v>
      </c>
      <c r="B243" s="217">
        <v>726</v>
      </c>
      <c r="C243" s="98" t="s">
        <v>278</v>
      </c>
      <c r="D243" s="98" t="s">
        <v>198</v>
      </c>
      <c r="E243" s="98" t="s">
        <v>138</v>
      </c>
      <c r="F243" s="220">
        <f>F244</f>
        <v>20907.2</v>
      </c>
      <c r="G243" s="264"/>
      <c r="I243" s="265"/>
    </row>
    <row r="244" spans="1:10" ht="30">
      <c r="A244" s="221" t="s">
        <v>199</v>
      </c>
      <c r="B244" s="222">
        <v>726</v>
      </c>
      <c r="C244" s="224" t="s">
        <v>278</v>
      </c>
      <c r="D244" s="224" t="s">
        <v>198</v>
      </c>
      <c r="E244" s="224" t="s">
        <v>200</v>
      </c>
      <c r="F244" s="226">
        <f>F245+F246+F247</f>
        <v>20907.2</v>
      </c>
      <c r="I244" s="265"/>
    </row>
    <row r="245" spans="1:10" ht="15" hidden="1">
      <c r="A245" s="221" t="s">
        <v>201</v>
      </c>
      <c r="B245" s="222">
        <v>726</v>
      </c>
      <c r="C245" s="224" t="s">
        <v>278</v>
      </c>
      <c r="D245" s="224" t="s">
        <v>198</v>
      </c>
      <c r="E245" s="224" t="s">
        <v>202</v>
      </c>
      <c r="F245" s="226">
        <f>15224.5-2000-1900+10+3656</f>
        <v>14990.5</v>
      </c>
      <c r="I245" s="265"/>
    </row>
    <row r="246" spans="1:10" ht="33" hidden="1" customHeight="1">
      <c r="A246" s="221" t="s">
        <v>203</v>
      </c>
      <c r="B246" s="222">
        <v>726</v>
      </c>
      <c r="C246" s="224" t="s">
        <v>278</v>
      </c>
      <c r="D246" s="224" t="s">
        <v>198</v>
      </c>
      <c r="E246" s="224" t="s">
        <v>204</v>
      </c>
      <c r="F246" s="226">
        <v>0</v>
      </c>
      <c r="I246" s="265"/>
      <c r="J246" s="264"/>
    </row>
    <row r="247" spans="1:10" ht="61.5" hidden="1" customHeight="1">
      <c r="A247" s="221" t="s">
        <v>287</v>
      </c>
      <c r="B247" s="222">
        <v>726</v>
      </c>
      <c r="C247" s="224" t="s">
        <v>278</v>
      </c>
      <c r="D247" s="224" t="s">
        <v>198</v>
      </c>
      <c r="E247" s="224" t="s">
        <v>206</v>
      </c>
      <c r="F247" s="226">
        <f>3993.8+710.4-750+324.3+1638.2</f>
        <v>5916.7</v>
      </c>
      <c r="I247" s="265"/>
    </row>
    <row r="248" spans="1:10" ht="15.75" customHeight="1">
      <c r="A248" s="216" t="s">
        <v>148</v>
      </c>
      <c r="B248" s="217">
        <v>726</v>
      </c>
      <c r="C248" s="98" t="s">
        <v>278</v>
      </c>
      <c r="D248" s="98" t="s">
        <v>198</v>
      </c>
      <c r="E248" s="98" t="s">
        <v>149</v>
      </c>
      <c r="F248" s="220">
        <f>F249</f>
        <v>20412.3</v>
      </c>
      <c r="I248" s="265"/>
    </row>
    <row r="249" spans="1:10" ht="45" hidden="1">
      <c r="A249" s="221" t="s">
        <v>150</v>
      </c>
      <c r="B249" s="222">
        <v>726</v>
      </c>
      <c r="C249" s="224" t="s">
        <v>278</v>
      </c>
      <c r="D249" s="224" t="s">
        <v>198</v>
      </c>
      <c r="E249" s="224" t="s">
        <v>152</v>
      </c>
      <c r="F249" s="226">
        <f>F251+F250+F252</f>
        <v>20412.3</v>
      </c>
      <c r="I249" s="265"/>
    </row>
    <row r="250" spans="1:10" ht="60" hidden="1">
      <c r="A250" s="221" t="s">
        <v>288</v>
      </c>
      <c r="B250" s="222">
        <v>726</v>
      </c>
      <c r="C250" s="224" t="s">
        <v>278</v>
      </c>
      <c r="D250" s="224" t="s">
        <v>198</v>
      </c>
      <c r="E250" s="224" t="s">
        <v>284</v>
      </c>
      <c r="F250" s="226">
        <f>88.1+16600</f>
        <v>16688.099999999999</v>
      </c>
      <c r="I250" s="265"/>
    </row>
    <row r="251" spans="1:10" ht="22.5" hidden="1" customHeight="1">
      <c r="A251" s="221" t="s">
        <v>153</v>
      </c>
      <c r="B251" s="222">
        <v>726</v>
      </c>
      <c r="C251" s="224" t="s">
        <v>278</v>
      </c>
      <c r="D251" s="224" t="s">
        <v>198</v>
      </c>
      <c r="E251" s="224" t="s">
        <v>154</v>
      </c>
      <c r="F251" s="226">
        <f>1392-839.7+300+300-20-88.1+130</f>
        <v>1174.2</v>
      </c>
      <c r="I251" s="265"/>
      <c r="J251" s="264"/>
    </row>
    <row r="252" spans="1:10" ht="15" hidden="1">
      <c r="A252" s="221" t="s">
        <v>163</v>
      </c>
      <c r="B252" s="222">
        <v>726</v>
      </c>
      <c r="C252" s="224" t="s">
        <v>278</v>
      </c>
      <c r="D252" s="224" t="s">
        <v>198</v>
      </c>
      <c r="E252" s="224" t="s">
        <v>164</v>
      </c>
      <c r="F252" s="226">
        <f>2850-300</f>
        <v>2550</v>
      </c>
      <c r="I252" s="265"/>
    </row>
    <row r="253" spans="1:10" ht="19.5" customHeight="1">
      <c r="A253" s="216" t="s">
        <v>155</v>
      </c>
      <c r="B253" s="217">
        <v>726</v>
      </c>
      <c r="C253" s="98" t="s">
        <v>278</v>
      </c>
      <c r="D253" s="98" t="s">
        <v>198</v>
      </c>
      <c r="E253" s="98" t="s">
        <v>156</v>
      </c>
      <c r="F253" s="220">
        <f>F254</f>
        <v>40</v>
      </c>
      <c r="I253" s="265"/>
    </row>
    <row r="254" spans="1:10" ht="22.5" hidden="1" customHeight="1">
      <c r="A254" s="250" t="s">
        <v>157</v>
      </c>
      <c r="B254" s="251">
        <v>726</v>
      </c>
      <c r="C254" s="253" t="s">
        <v>278</v>
      </c>
      <c r="D254" s="253" t="s">
        <v>198</v>
      </c>
      <c r="E254" s="253" t="s">
        <v>158</v>
      </c>
      <c r="F254" s="255">
        <f>F255+F256</f>
        <v>40</v>
      </c>
      <c r="I254" s="265"/>
    </row>
    <row r="255" spans="1:10" ht="15" hidden="1">
      <c r="A255" s="250" t="s">
        <v>178</v>
      </c>
      <c r="B255" s="251">
        <v>726</v>
      </c>
      <c r="C255" s="253" t="s">
        <v>278</v>
      </c>
      <c r="D255" s="253" t="s">
        <v>198</v>
      </c>
      <c r="E255" s="253" t="s">
        <v>179</v>
      </c>
      <c r="F255" s="377">
        <f>10+5</f>
        <v>15</v>
      </c>
      <c r="I255" s="265"/>
    </row>
    <row r="256" spans="1:10" ht="15" hidden="1">
      <c r="A256" s="250" t="s">
        <v>159</v>
      </c>
      <c r="B256" s="251">
        <v>726</v>
      </c>
      <c r="C256" s="253" t="s">
        <v>278</v>
      </c>
      <c r="D256" s="253" t="s">
        <v>198</v>
      </c>
      <c r="E256" s="253" t="s">
        <v>160</v>
      </c>
      <c r="F256" s="377">
        <f>10+15</f>
        <v>25</v>
      </c>
      <c r="I256" s="265"/>
    </row>
    <row r="257" spans="1:9" ht="31.5">
      <c r="A257" s="499" t="s">
        <v>289</v>
      </c>
      <c r="B257" s="414">
        <v>726</v>
      </c>
      <c r="C257" s="169" t="s">
        <v>278</v>
      </c>
      <c r="D257" s="500" t="s">
        <v>290</v>
      </c>
      <c r="E257" s="386"/>
      <c r="F257" s="271">
        <f>F258</f>
        <v>2481.6999999999998</v>
      </c>
      <c r="I257" s="265"/>
    </row>
    <row r="258" spans="1:9" ht="45">
      <c r="A258" s="501" t="s">
        <v>148</v>
      </c>
      <c r="B258" s="414">
        <v>726</v>
      </c>
      <c r="C258" s="98" t="s">
        <v>278</v>
      </c>
      <c r="D258" s="502" t="s">
        <v>290</v>
      </c>
      <c r="E258" s="98" t="s">
        <v>149</v>
      </c>
      <c r="F258" s="271">
        <f>F259</f>
        <v>2481.6999999999998</v>
      </c>
      <c r="I258" s="265"/>
    </row>
    <row r="259" spans="1:9" s="394" customFormat="1" ht="45" hidden="1">
      <c r="A259" s="473" t="s">
        <v>150</v>
      </c>
      <c r="B259" s="414">
        <v>726</v>
      </c>
      <c r="C259" s="253" t="s">
        <v>278</v>
      </c>
      <c r="D259" s="503" t="s">
        <v>290</v>
      </c>
      <c r="E259" s="253" t="s">
        <v>152</v>
      </c>
      <c r="F259" s="377">
        <f>F260</f>
        <v>2481.6999999999998</v>
      </c>
      <c r="I259" s="506"/>
    </row>
    <row r="260" spans="1:9" s="394" customFormat="1" ht="30" hidden="1">
      <c r="A260" s="473" t="s">
        <v>153</v>
      </c>
      <c r="B260" s="414">
        <v>726</v>
      </c>
      <c r="C260" s="253" t="s">
        <v>278</v>
      </c>
      <c r="D260" s="503" t="s">
        <v>290</v>
      </c>
      <c r="E260" s="253" t="s">
        <v>154</v>
      </c>
      <c r="F260" s="377">
        <v>2481.6999999999998</v>
      </c>
      <c r="I260" s="506"/>
    </row>
    <row r="261" spans="1:9" ht="28.15" hidden="1" customHeight="1">
      <c r="A261" s="455" t="s">
        <v>226</v>
      </c>
      <c r="B261" s="456">
        <v>726</v>
      </c>
      <c r="C261" s="335" t="s">
        <v>278</v>
      </c>
      <c r="D261" s="259" t="s">
        <v>227</v>
      </c>
      <c r="E261" s="335"/>
      <c r="F261" s="339">
        <f>F262</f>
        <v>0</v>
      </c>
      <c r="I261" s="265"/>
    </row>
    <row r="262" spans="1:9" ht="26.45" hidden="1" customHeight="1">
      <c r="A262" s="504" t="s">
        <v>148</v>
      </c>
      <c r="B262" s="505">
        <v>726</v>
      </c>
      <c r="C262" s="263" t="s">
        <v>278</v>
      </c>
      <c r="D262" s="263" t="s">
        <v>227</v>
      </c>
      <c r="E262" s="263" t="s">
        <v>149</v>
      </c>
      <c r="F262" s="271">
        <f>F263</f>
        <v>0</v>
      </c>
      <c r="I262" s="265"/>
    </row>
    <row r="263" spans="1:9" ht="27" hidden="1" customHeight="1">
      <c r="A263" s="504" t="s">
        <v>150</v>
      </c>
      <c r="B263" s="505">
        <v>726</v>
      </c>
      <c r="C263" s="263" t="s">
        <v>278</v>
      </c>
      <c r="D263" s="263" t="s">
        <v>227</v>
      </c>
      <c r="E263" s="263" t="s">
        <v>152</v>
      </c>
      <c r="F263" s="271">
        <f>F264</f>
        <v>0</v>
      </c>
      <c r="I263" s="265"/>
    </row>
    <row r="264" spans="1:9" ht="21" hidden="1" customHeight="1">
      <c r="A264" s="504" t="s">
        <v>153</v>
      </c>
      <c r="B264" s="505">
        <v>726</v>
      </c>
      <c r="C264" s="263" t="s">
        <v>278</v>
      </c>
      <c r="D264" s="263" t="s">
        <v>227</v>
      </c>
      <c r="E264" s="263" t="s">
        <v>154</v>
      </c>
      <c r="F264" s="271">
        <v>0</v>
      </c>
      <c r="I264" s="265"/>
    </row>
    <row r="265" spans="1:9" ht="15.75">
      <c r="A265" s="208" t="s">
        <v>95</v>
      </c>
      <c r="B265" s="209">
        <v>726</v>
      </c>
      <c r="C265" s="205" t="s">
        <v>291</v>
      </c>
      <c r="D265" s="205"/>
      <c r="E265" s="205"/>
      <c r="F265" s="207">
        <f>F269</f>
        <v>902.3</v>
      </c>
      <c r="I265" s="265"/>
    </row>
    <row r="266" spans="1:9" ht="15.75">
      <c r="A266" s="208" t="s">
        <v>96</v>
      </c>
      <c r="B266" s="209">
        <v>726</v>
      </c>
      <c r="C266" s="205" t="s">
        <v>292</v>
      </c>
      <c r="D266" s="205"/>
      <c r="E266" s="205"/>
      <c r="F266" s="207">
        <f t="shared" ref="F266:F270" si="5">F267</f>
        <v>902.3</v>
      </c>
      <c r="I266" s="265"/>
    </row>
    <row r="267" spans="1:9" ht="31.5">
      <c r="A267" s="210" t="s">
        <v>129</v>
      </c>
      <c r="B267" s="211">
        <v>726</v>
      </c>
      <c r="C267" s="170" t="s">
        <v>292</v>
      </c>
      <c r="D267" s="170" t="s">
        <v>130</v>
      </c>
      <c r="E267" s="170"/>
      <c r="F267" s="245">
        <f t="shared" si="5"/>
        <v>902.3</v>
      </c>
      <c r="I267" s="265"/>
    </row>
    <row r="268" spans="1:9" ht="47.25">
      <c r="A268" s="213" t="s">
        <v>131</v>
      </c>
      <c r="B268" s="214">
        <v>726</v>
      </c>
      <c r="C268" s="169" t="s">
        <v>292</v>
      </c>
      <c r="D268" s="169" t="s">
        <v>132</v>
      </c>
      <c r="E268" s="169"/>
      <c r="F268" s="245">
        <f t="shared" si="5"/>
        <v>902.3</v>
      </c>
      <c r="I268" s="265"/>
    </row>
    <row r="269" spans="1:9" ht="21.75" customHeight="1">
      <c r="A269" s="216" t="s">
        <v>133</v>
      </c>
      <c r="B269" s="217">
        <v>726</v>
      </c>
      <c r="C269" s="98" t="s">
        <v>292</v>
      </c>
      <c r="D269" s="98" t="s">
        <v>134</v>
      </c>
      <c r="E269" s="98"/>
      <c r="F269" s="220">
        <f t="shared" si="5"/>
        <v>902.3</v>
      </c>
      <c r="I269" s="265"/>
    </row>
    <row r="270" spans="1:9" ht="27.75" customHeight="1">
      <c r="A270" s="216" t="s">
        <v>293</v>
      </c>
      <c r="B270" s="217">
        <v>726</v>
      </c>
      <c r="C270" s="98" t="s">
        <v>292</v>
      </c>
      <c r="D270" s="98" t="s">
        <v>294</v>
      </c>
      <c r="E270" s="98"/>
      <c r="F270" s="220">
        <f t="shared" si="5"/>
        <v>902.3</v>
      </c>
      <c r="I270" s="265"/>
    </row>
    <row r="271" spans="1:9" ht="30">
      <c r="A271" s="216" t="s">
        <v>165</v>
      </c>
      <c r="B271" s="217">
        <v>726</v>
      </c>
      <c r="C271" s="98" t="s">
        <v>292</v>
      </c>
      <c r="D271" s="98" t="s">
        <v>294</v>
      </c>
      <c r="E271" s="98" t="s">
        <v>167</v>
      </c>
      <c r="F271" s="220">
        <v>902.3</v>
      </c>
      <c r="I271" s="265"/>
    </row>
    <row r="272" spans="1:9" ht="30" hidden="1">
      <c r="A272" s="250" t="s">
        <v>295</v>
      </c>
      <c r="B272" s="251">
        <v>726</v>
      </c>
      <c r="C272" s="253" t="s">
        <v>292</v>
      </c>
      <c r="D272" s="253" t="s">
        <v>294</v>
      </c>
      <c r="E272" s="253" t="s">
        <v>296</v>
      </c>
      <c r="F272" s="255">
        <v>902.3</v>
      </c>
      <c r="I272" s="265"/>
    </row>
    <row r="273" spans="1:10" ht="31.5">
      <c r="A273" s="282" t="s">
        <v>97</v>
      </c>
      <c r="B273" s="283">
        <v>726</v>
      </c>
      <c r="C273" s="205" t="s">
        <v>297</v>
      </c>
      <c r="D273" s="205"/>
      <c r="E273" s="205"/>
      <c r="F273" s="207">
        <f t="shared" ref="F273:F279" si="6">F274</f>
        <v>33.9</v>
      </c>
      <c r="I273" s="265"/>
    </row>
    <row r="274" spans="1:10" ht="31.5">
      <c r="A274" s="282" t="s">
        <v>98</v>
      </c>
      <c r="B274" s="283">
        <v>726</v>
      </c>
      <c r="C274" s="205" t="s">
        <v>298</v>
      </c>
      <c r="D274" s="205"/>
      <c r="E274" s="205"/>
      <c r="F274" s="207">
        <f t="shared" si="6"/>
        <v>33.9</v>
      </c>
      <c r="I274" s="265"/>
    </row>
    <row r="275" spans="1:10" ht="31.5">
      <c r="A275" s="210" t="s">
        <v>129</v>
      </c>
      <c r="B275" s="211">
        <v>726</v>
      </c>
      <c r="C275" s="170" t="s">
        <v>298</v>
      </c>
      <c r="D275" s="170" t="s">
        <v>130</v>
      </c>
      <c r="E275" s="170"/>
      <c r="F275" s="220">
        <f t="shared" si="6"/>
        <v>33.9</v>
      </c>
      <c r="I275" s="265"/>
    </row>
    <row r="276" spans="1:10" ht="47.25">
      <c r="A276" s="213" t="s">
        <v>131</v>
      </c>
      <c r="B276" s="214">
        <v>726</v>
      </c>
      <c r="C276" s="98" t="s">
        <v>298</v>
      </c>
      <c r="D276" s="169" t="s">
        <v>132</v>
      </c>
      <c r="E276" s="98"/>
      <c r="F276" s="220">
        <f t="shared" si="6"/>
        <v>33.9</v>
      </c>
      <c r="I276" s="265"/>
    </row>
    <row r="277" spans="1:10" ht="45">
      <c r="A277" s="216" t="s">
        <v>133</v>
      </c>
      <c r="B277" s="217">
        <v>726</v>
      </c>
      <c r="C277" s="98" t="s">
        <v>298</v>
      </c>
      <c r="D277" s="98" t="s">
        <v>134</v>
      </c>
      <c r="E277" s="98"/>
      <c r="F277" s="220">
        <f t="shared" si="6"/>
        <v>33.9</v>
      </c>
      <c r="I277" s="265"/>
    </row>
    <row r="278" spans="1:10" ht="18" customHeight="1">
      <c r="A278" s="313" t="s">
        <v>299</v>
      </c>
      <c r="B278" s="314">
        <v>726</v>
      </c>
      <c r="C278" s="98" t="s">
        <v>298</v>
      </c>
      <c r="D278" s="98" t="s">
        <v>300</v>
      </c>
      <c r="E278" s="98"/>
      <c r="F278" s="220">
        <f t="shared" si="6"/>
        <v>33.9</v>
      </c>
      <c r="I278" s="265"/>
    </row>
    <row r="279" spans="1:10" ht="30">
      <c r="A279" s="313" t="s">
        <v>301</v>
      </c>
      <c r="B279" s="314">
        <v>726</v>
      </c>
      <c r="C279" s="98" t="s">
        <v>298</v>
      </c>
      <c r="D279" s="98" t="s">
        <v>300</v>
      </c>
      <c r="E279" s="98" t="s">
        <v>302</v>
      </c>
      <c r="F279" s="220">
        <f t="shared" si="6"/>
        <v>33.9</v>
      </c>
      <c r="I279" s="265"/>
    </row>
    <row r="280" spans="1:10" ht="15" hidden="1" customHeight="1">
      <c r="A280" s="384" t="s">
        <v>299</v>
      </c>
      <c r="B280" s="385">
        <v>726</v>
      </c>
      <c r="C280" s="253" t="s">
        <v>298</v>
      </c>
      <c r="D280" s="253" t="s">
        <v>300</v>
      </c>
      <c r="E280" s="253" t="s">
        <v>303</v>
      </c>
      <c r="F280" s="255">
        <f>269.5+6.8-242.41158</f>
        <v>33.9</v>
      </c>
      <c r="I280" s="265"/>
      <c r="J280" s="177">
        <v>269518.18</v>
      </c>
    </row>
    <row r="281" spans="1:10" ht="51" customHeight="1">
      <c r="A281" s="208" t="s">
        <v>99</v>
      </c>
      <c r="B281" s="209">
        <v>726</v>
      </c>
      <c r="C281" s="205" t="s">
        <v>304</v>
      </c>
      <c r="D281" s="205"/>
      <c r="E281" s="205"/>
      <c r="F281" s="207">
        <f t="shared" ref="F281:F286" si="7">F282</f>
        <v>332.7</v>
      </c>
      <c r="I281" s="265"/>
    </row>
    <row r="282" spans="1:10" ht="31.5">
      <c r="A282" s="208" t="s">
        <v>113</v>
      </c>
      <c r="B282" s="209">
        <v>726</v>
      </c>
      <c r="C282" s="285" t="s">
        <v>305</v>
      </c>
      <c r="D282" s="205"/>
      <c r="E282" s="285"/>
      <c r="F282" s="207">
        <f t="shared" si="7"/>
        <v>332.7</v>
      </c>
      <c r="I282" s="265"/>
    </row>
    <row r="283" spans="1:10" ht="31.5">
      <c r="A283" s="210" t="s">
        <v>129</v>
      </c>
      <c r="B283" s="211">
        <v>726</v>
      </c>
      <c r="C283" s="290" t="s">
        <v>305</v>
      </c>
      <c r="D283" s="170" t="s">
        <v>130</v>
      </c>
      <c r="E283" s="170"/>
      <c r="F283" s="243">
        <f t="shared" si="7"/>
        <v>332.7</v>
      </c>
      <c r="I283" s="265"/>
    </row>
    <row r="284" spans="1:10" ht="47.25">
      <c r="A284" s="213" t="s">
        <v>131</v>
      </c>
      <c r="B284" s="214">
        <v>726</v>
      </c>
      <c r="C284" s="386" t="s">
        <v>305</v>
      </c>
      <c r="D284" s="169" t="s">
        <v>132</v>
      </c>
      <c r="E284" s="386"/>
      <c r="F284" s="245">
        <f t="shared" si="7"/>
        <v>332.7</v>
      </c>
      <c r="I284" s="265"/>
    </row>
    <row r="285" spans="1:10" ht="45">
      <c r="A285" s="216" t="s">
        <v>133</v>
      </c>
      <c r="B285" s="217">
        <v>726</v>
      </c>
      <c r="C285" s="99" t="s">
        <v>305</v>
      </c>
      <c r="D285" s="98" t="s">
        <v>134</v>
      </c>
      <c r="E285" s="99"/>
      <c r="F285" s="220">
        <f t="shared" si="7"/>
        <v>332.7</v>
      </c>
      <c r="I285" s="265"/>
    </row>
    <row r="286" spans="1:10" ht="15">
      <c r="A286" s="216" t="s">
        <v>41</v>
      </c>
      <c r="B286" s="217">
        <v>726</v>
      </c>
      <c r="C286" s="99" t="s">
        <v>305</v>
      </c>
      <c r="D286" s="98" t="s">
        <v>306</v>
      </c>
      <c r="E286" s="99"/>
      <c r="F286" s="220">
        <f t="shared" si="7"/>
        <v>332.7</v>
      </c>
      <c r="I286" s="265"/>
    </row>
    <row r="287" spans="1:10" ht="15">
      <c r="A287" s="216" t="s">
        <v>307</v>
      </c>
      <c r="B287" s="217">
        <v>726</v>
      </c>
      <c r="C287" s="99" t="s">
        <v>305</v>
      </c>
      <c r="D287" s="98" t="s">
        <v>306</v>
      </c>
      <c r="E287" s="99" t="s">
        <v>308</v>
      </c>
      <c r="F287" s="220">
        <v>332.7</v>
      </c>
      <c r="I287" s="265"/>
    </row>
    <row r="288" spans="1:10" ht="15" hidden="1">
      <c r="A288" s="507" t="s">
        <v>41</v>
      </c>
      <c r="B288" s="508">
        <v>726</v>
      </c>
      <c r="C288" s="509" t="s">
        <v>305</v>
      </c>
      <c r="D288" s="510" t="s">
        <v>306</v>
      </c>
      <c r="E288" s="509" t="s">
        <v>309</v>
      </c>
      <c r="F288" s="511">
        <v>332.7</v>
      </c>
      <c r="I288" s="265"/>
    </row>
    <row r="290" spans="9:9">
      <c r="I290" s="264"/>
    </row>
  </sheetData>
  <mergeCells count="14">
    <mergeCell ref="A18:F18"/>
    <mergeCell ref="A19:F19"/>
    <mergeCell ref="A2:F2"/>
    <mergeCell ref="A3:F3"/>
    <mergeCell ref="A4:F4"/>
    <mergeCell ref="A5:F5"/>
    <mergeCell ref="B6:F6"/>
    <mergeCell ref="D10:F10"/>
    <mergeCell ref="D15:F15"/>
    <mergeCell ref="H14:I14"/>
    <mergeCell ref="C14:F14"/>
    <mergeCell ref="C7:F7"/>
    <mergeCell ref="D8:F8"/>
    <mergeCell ref="A11:F11"/>
  </mergeCells>
  <pageMargins left="0.98425196850393704" right="0.19685039370078741" top="0.59055118110236227" bottom="0.19685039370078741" header="0.15748031496062992" footer="0.15748031496062992"/>
  <pageSetup paperSize="9" scale="85" fitToHeight="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68"/>
  <sheetViews>
    <sheetView topLeftCell="A6" workbookViewId="0">
      <selection activeCell="G185" sqref="G185"/>
    </sheetView>
  </sheetViews>
  <sheetFormatPr defaultColWidth="9.140625" defaultRowHeight="12.75"/>
  <cols>
    <col min="1" max="1" width="44.85546875" style="175" customWidth="1"/>
    <col min="2" max="2" width="5.7109375" style="176" customWidth="1"/>
    <col min="3" max="3" width="6.85546875" style="177" customWidth="1"/>
    <col min="4" max="4" width="14" style="177" customWidth="1"/>
    <col min="5" max="5" width="5.7109375" style="177" customWidth="1"/>
    <col min="6" max="6" width="13.42578125" style="178" customWidth="1"/>
    <col min="7" max="7" width="13.42578125" style="179" customWidth="1"/>
    <col min="8" max="8" width="10" style="177" customWidth="1"/>
    <col min="9" max="9" width="13" style="177" customWidth="1"/>
    <col min="10" max="10" width="18.140625" style="177" customWidth="1"/>
    <col min="11" max="11" width="16.85546875" style="177" customWidth="1"/>
    <col min="12" max="12" width="26.140625" style="177" customWidth="1"/>
    <col min="13" max="16384" width="9.140625" style="177"/>
  </cols>
  <sheetData>
    <row r="1" spans="1:7" hidden="1"/>
    <row r="2" spans="1:7" ht="14.25" hidden="1">
      <c r="A2" s="615" t="s">
        <v>115</v>
      </c>
      <c r="B2" s="615"/>
      <c r="C2" s="615"/>
      <c r="D2" s="615"/>
      <c r="E2" s="615"/>
      <c r="F2" s="616"/>
    </row>
    <row r="3" spans="1:7" ht="15.75" hidden="1" customHeight="1">
      <c r="A3" s="617" t="s">
        <v>116</v>
      </c>
      <c r="B3" s="617"/>
      <c r="C3" s="617"/>
      <c r="D3" s="617"/>
      <c r="E3" s="617"/>
      <c r="F3" s="616"/>
    </row>
    <row r="4" spans="1:7" ht="15" hidden="1">
      <c r="A4" s="618" t="s">
        <v>117</v>
      </c>
      <c r="B4" s="618"/>
      <c r="C4" s="618"/>
      <c r="D4" s="618"/>
      <c r="E4" s="618"/>
      <c r="F4" s="616"/>
    </row>
    <row r="5" spans="1:7" ht="15" hidden="1">
      <c r="A5" s="618" t="s">
        <v>118</v>
      </c>
      <c r="B5" s="618"/>
      <c r="C5" s="618"/>
      <c r="D5" s="618"/>
      <c r="E5" s="618"/>
      <c r="F5" s="604"/>
    </row>
    <row r="6" spans="1:7" ht="12.75" customHeight="1">
      <c r="A6" s="181"/>
      <c r="B6" s="619" t="s">
        <v>310</v>
      </c>
      <c r="C6" s="619"/>
      <c r="D6" s="619"/>
      <c r="E6" s="619"/>
      <c r="F6" s="619"/>
      <c r="G6" s="604"/>
    </row>
    <row r="7" spans="1:7" ht="30" customHeight="1">
      <c r="A7" s="181"/>
      <c r="B7" s="182"/>
      <c r="C7" s="21"/>
      <c r="D7" s="613" t="s">
        <v>104</v>
      </c>
      <c r="E7" s="604"/>
      <c r="F7" s="604"/>
      <c r="G7" s="604"/>
    </row>
    <row r="8" spans="1:7" ht="0.75" hidden="1" customHeight="1">
      <c r="A8" s="181"/>
      <c r="B8" s="183"/>
      <c r="C8" s="184"/>
      <c r="D8" s="609"/>
      <c r="E8" s="609"/>
      <c r="F8" s="609"/>
    </row>
    <row r="9" spans="1:7" ht="15.75" customHeight="1">
      <c r="A9" s="181"/>
      <c r="B9" s="603" t="s">
        <v>105</v>
      </c>
      <c r="C9" s="603"/>
      <c r="D9" s="603"/>
      <c r="E9" s="603"/>
      <c r="F9" s="603"/>
      <c r="G9" s="603"/>
    </row>
    <row r="10" spans="1:7" ht="15.75" customHeight="1">
      <c r="A10" s="181"/>
      <c r="B10" s="183"/>
      <c r="C10" s="180"/>
      <c r="D10" s="185"/>
      <c r="E10" s="185"/>
      <c r="F10" s="186"/>
    </row>
    <row r="11" spans="1:7" ht="34.5" customHeight="1">
      <c r="A11" s="609" t="s">
        <v>311</v>
      </c>
      <c r="B11" s="609"/>
      <c r="C11" s="609"/>
      <c r="D11" s="609"/>
      <c r="E11" s="609"/>
      <c r="F11" s="609"/>
      <c r="G11" s="609"/>
    </row>
    <row r="12" spans="1:7" ht="47.25" customHeight="1">
      <c r="A12" s="609" t="s">
        <v>312</v>
      </c>
      <c r="B12" s="609"/>
      <c r="C12" s="609"/>
      <c r="D12" s="609"/>
      <c r="E12" s="609"/>
      <c r="F12" s="609"/>
      <c r="G12" s="609"/>
    </row>
    <row r="13" spans="1:7" ht="15.75" customHeight="1">
      <c r="A13" s="187"/>
      <c r="B13" s="188"/>
      <c r="C13" s="189"/>
      <c r="D13" s="190"/>
      <c r="E13" s="190"/>
      <c r="F13" s="621" t="s">
        <v>51</v>
      </c>
      <c r="G13" s="621"/>
    </row>
    <row r="14" spans="1:7" ht="27">
      <c r="A14" s="191" t="s">
        <v>1</v>
      </c>
      <c r="B14" s="192" t="s">
        <v>313</v>
      </c>
      <c r="C14" s="192" t="s">
        <v>122</v>
      </c>
      <c r="D14" s="192" t="s">
        <v>123</v>
      </c>
      <c r="E14" s="192" t="s">
        <v>124</v>
      </c>
      <c r="F14" s="193" t="s">
        <v>108</v>
      </c>
      <c r="G14" s="194" t="s">
        <v>109</v>
      </c>
    </row>
    <row r="15" spans="1:7" ht="33">
      <c r="A15" s="195" t="s">
        <v>126</v>
      </c>
      <c r="B15" s="196">
        <v>726</v>
      </c>
      <c r="C15" s="197"/>
      <c r="D15" s="198"/>
      <c r="E15" s="199"/>
      <c r="F15" s="200">
        <f>F16+F97+F109+F121+F148+F209+F243+F251+F259+F190+F200</f>
        <v>61641.2</v>
      </c>
      <c r="G15" s="201">
        <f>G16+G97+G109+G121+G148+G209+G243+G251+G259+G190+G200</f>
        <v>64633.599999999999</v>
      </c>
    </row>
    <row r="16" spans="1:7" ht="15.75">
      <c r="A16" s="202" t="s">
        <v>56</v>
      </c>
      <c r="B16" s="203">
        <v>726</v>
      </c>
      <c r="C16" s="204" t="s">
        <v>127</v>
      </c>
      <c r="D16" s="204"/>
      <c r="E16" s="205"/>
      <c r="F16" s="206">
        <f>F17+F33+F69+F76+F26+F62</f>
        <v>29078.5</v>
      </c>
      <c r="G16" s="207">
        <f>G17+G33+G69+G76+G26+G62</f>
        <v>29363</v>
      </c>
    </row>
    <row r="17" spans="1:11" ht="65.25" customHeight="1">
      <c r="A17" s="208" t="s">
        <v>59</v>
      </c>
      <c r="B17" s="209">
        <v>726</v>
      </c>
      <c r="C17" s="204" t="s">
        <v>128</v>
      </c>
      <c r="D17" s="204"/>
      <c r="E17" s="205"/>
      <c r="F17" s="206">
        <f t="shared" ref="F17:G19" si="0">F18</f>
        <v>3284.8</v>
      </c>
      <c r="G17" s="207">
        <f t="shared" si="0"/>
        <v>3284.8</v>
      </c>
    </row>
    <row r="18" spans="1:11" ht="31.5">
      <c r="A18" s="210" t="s">
        <v>129</v>
      </c>
      <c r="B18" s="211">
        <v>726</v>
      </c>
      <c r="C18" s="212" t="s">
        <v>128</v>
      </c>
      <c r="D18" s="212" t="s">
        <v>130</v>
      </c>
      <c r="E18" s="170"/>
      <c r="F18" s="206">
        <f t="shared" si="0"/>
        <v>3284.8</v>
      </c>
      <c r="G18" s="207">
        <f t="shared" si="0"/>
        <v>3284.8</v>
      </c>
    </row>
    <row r="19" spans="1:11" ht="47.25">
      <c r="A19" s="213" t="s">
        <v>131</v>
      </c>
      <c r="B19" s="214">
        <v>726</v>
      </c>
      <c r="C19" s="215" t="s">
        <v>128</v>
      </c>
      <c r="D19" s="215" t="s">
        <v>132</v>
      </c>
      <c r="E19" s="169"/>
      <c r="F19" s="206">
        <f t="shared" si="0"/>
        <v>3284.8</v>
      </c>
      <c r="G19" s="207">
        <f t="shared" si="0"/>
        <v>3284.8</v>
      </c>
      <c r="J19" s="264"/>
      <c r="K19" s="264"/>
    </row>
    <row r="20" spans="1:11" ht="45">
      <c r="A20" s="216" t="s">
        <v>133</v>
      </c>
      <c r="B20" s="217">
        <v>726</v>
      </c>
      <c r="C20" s="218" t="s">
        <v>128</v>
      </c>
      <c r="D20" s="218" t="s">
        <v>134</v>
      </c>
      <c r="E20" s="98"/>
      <c r="F20" s="206">
        <f>F22</f>
        <v>3284.8</v>
      </c>
      <c r="G20" s="207">
        <f>G22</f>
        <v>3284.8</v>
      </c>
      <c r="J20" s="264"/>
      <c r="K20" s="264"/>
    </row>
    <row r="21" spans="1:11" ht="30">
      <c r="A21" s="216" t="s">
        <v>135</v>
      </c>
      <c r="B21" s="217">
        <v>726</v>
      </c>
      <c r="C21" s="218" t="s">
        <v>128</v>
      </c>
      <c r="D21" s="218" t="s">
        <v>136</v>
      </c>
      <c r="E21" s="98"/>
      <c r="F21" s="206">
        <f>F22</f>
        <v>3284.8</v>
      </c>
      <c r="G21" s="207">
        <f>G22</f>
        <v>3284.8</v>
      </c>
      <c r="J21" s="264"/>
      <c r="K21" s="264"/>
    </row>
    <row r="22" spans="1:11" ht="105">
      <c r="A22" s="216" t="s">
        <v>137</v>
      </c>
      <c r="B22" s="217">
        <v>726</v>
      </c>
      <c r="C22" s="218" t="s">
        <v>128</v>
      </c>
      <c r="D22" s="218" t="s">
        <v>136</v>
      </c>
      <c r="E22" s="98" t="s">
        <v>138</v>
      </c>
      <c r="F22" s="219">
        <f>F23</f>
        <v>3284.8</v>
      </c>
      <c r="G22" s="220">
        <f>G23</f>
        <v>3284.8</v>
      </c>
      <c r="J22" s="264"/>
      <c r="K22" s="264"/>
    </row>
    <row r="23" spans="1:11" ht="45" hidden="1">
      <c r="A23" s="221" t="s">
        <v>139</v>
      </c>
      <c r="B23" s="222">
        <v>726</v>
      </c>
      <c r="C23" s="223" t="s">
        <v>128</v>
      </c>
      <c r="D23" s="223" t="s">
        <v>136</v>
      </c>
      <c r="E23" s="224" t="s">
        <v>140</v>
      </c>
      <c r="F23" s="225">
        <f>F24+F25</f>
        <v>3284.8</v>
      </c>
      <c r="G23" s="226">
        <f>G24+G25</f>
        <v>3284.8</v>
      </c>
      <c r="J23" s="264"/>
      <c r="K23" s="264"/>
    </row>
    <row r="24" spans="1:11" ht="30" hidden="1">
      <c r="A24" s="221" t="s">
        <v>141</v>
      </c>
      <c r="B24" s="222">
        <v>726</v>
      </c>
      <c r="C24" s="223" t="s">
        <v>128</v>
      </c>
      <c r="D24" s="223" t="s">
        <v>136</v>
      </c>
      <c r="E24" s="224" t="s">
        <v>142</v>
      </c>
      <c r="F24" s="225">
        <v>2522.9</v>
      </c>
      <c r="G24" s="227">
        <v>2522.9</v>
      </c>
      <c r="J24" s="265"/>
      <c r="K24" s="265"/>
    </row>
    <row r="25" spans="1:11" ht="90" hidden="1">
      <c r="A25" s="221" t="s">
        <v>143</v>
      </c>
      <c r="B25" s="222">
        <v>726</v>
      </c>
      <c r="C25" s="223" t="s">
        <v>128</v>
      </c>
      <c r="D25" s="223" t="s">
        <v>136</v>
      </c>
      <c r="E25" s="224" t="s">
        <v>144</v>
      </c>
      <c r="F25" s="225">
        <v>761.9</v>
      </c>
      <c r="G25" s="227">
        <v>761.9</v>
      </c>
      <c r="J25" s="265"/>
      <c r="K25" s="265"/>
    </row>
    <row r="26" spans="1:11" ht="78.75" hidden="1">
      <c r="A26" s="228" t="s">
        <v>145</v>
      </c>
      <c r="B26" s="229">
        <v>726</v>
      </c>
      <c r="C26" s="230" t="s">
        <v>146</v>
      </c>
      <c r="D26" s="230" t="s">
        <v>132</v>
      </c>
      <c r="E26" s="231"/>
      <c r="F26" s="232">
        <f>F32</f>
        <v>0</v>
      </c>
      <c r="G26" s="233">
        <f>G32</f>
        <v>0</v>
      </c>
      <c r="J26" s="265"/>
      <c r="K26" s="265"/>
    </row>
    <row r="27" spans="1:11" ht="47.25" hidden="1">
      <c r="A27" s="234" t="s">
        <v>131</v>
      </c>
      <c r="B27" s="235">
        <v>726</v>
      </c>
      <c r="C27" s="236" t="s">
        <v>146</v>
      </c>
      <c r="D27" s="236" t="s">
        <v>132</v>
      </c>
      <c r="E27" s="231"/>
      <c r="F27" s="237">
        <f t="shared" ref="F27:G28" si="1">F30</f>
        <v>0</v>
      </c>
      <c r="G27" s="238">
        <f t="shared" si="1"/>
        <v>0</v>
      </c>
      <c r="J27" s="265"/>
      <c r="K27" s="265"/>
    </row>
    <row r="28" spans="1:11" ht="45" hidden="1">
      <c r="A28" s="239" t="s">
        <v>133</v>
      </c>
      <c r="B28" s="240">
        <v>726</v>
      </c>
      <c r="C28" s="241" t="s">
        <v>146</v>
      </c>
      <c r="D28" s="241" t="s">
        <v>134</v>
      </c>
      <c r="E28" s="231"/>
      <c r="F28" s="237">
        <f t="shared" si="1"/>
        <v>0</v>
      </c>
      <c r="G28" s="238">
        <f t="shared" si="1"/>
        <v>0</v>
      </c>
      <c r="J28" s="265"/>
      <c r="K28" s="265"/>
    </row>
    <row r="29" spans="1:11" ht="30" hidden="1">
      <c r="A29" s="239" t="s">
        <v>135</v>
      </c>
      <c r="B29" s="240">
        <v>726</v>
      </c>
      <c r="C29" s="230" t="s">
        <v>146</v>
      </c>
      <c r="D29" s="241" t="s">
        <v>147</v>
      </c>
      <c r="E29" s="231"/>
      <c r="F29" s="237">
        <f>F32</f>
        <v>0</v>
      </c>
      <c r="G29" s="238">
        <f>G32</f>
        <v>0</v>
      </c>
      <c r="J29" s="265"/>
      <c r="K29" s="265"/>
    </row>
    <row r="30" spans="1:11" ht="15" hidden="1">
      <c r="A30" s="239" t="s">
        <v>155</v>
      </c>
      <c r="B30" s="240">
        <v>726</v>
      </c>
      <c r="C30" s="241" t="s">
        <v>146</v>
      </c>
      <c r="D30" s="241" t="s">
        <v>136</v>
      </c>
      <c r="E30" s="231" t="s">
        <v>156</v>
      </c>
      <c r="F30" s="237">
        <f>F32</f>
        <v>0</v>
      </c>
      <c r="G30" s="238">
        <f>G32</f>
        <v>0</v>
      </c>
      <c r="J30" s="265"/>
      <c r="K30" s="265"/>
    </row>
    <row r="31" spans="1:11" ht="30" hidden="1">
      <c r="A31" s="239" t="s">
        <v>157</v>
      </c>
      <c r="B31" s="240">
        <v>726</v>
      </c>
      <c r="C31" s="241" t="s">
        <v>146</v>
      </c>
      <c r="D31" s="241" t="s">
        <v>136</v>
      </c>
      <c r="E31" s="231" t="s">
        <v>158</v>
      </c>
      <c r="F31" s="237">
        <f>F32</f>
        <v>0</v>
      </c>
      <c r="G31" s="238">
        <f>G32</f>
        <v>0</v>
      </c>
      <c r="J31" s="265"/>
      <c r="K31" s="265"/>
    </row>
    <row r="32" spans="1:11" ht="15" hidden="1">
      <c r="A32" s="239" t="s">
        <v>159</v>
      </c>
      <c r="B32" s="240">
        <v>726</v>
      </c>
      <c r="C32" s="241" t="s">
        <v>146</v>
      </c>
      <c r="D32" s="241" t="s">
        <v>136</v>
      </c>
      <c r="E32" s="231" t="s">
        <v>160</v>
      </c>
      <c r="F32" s="237">
        <v>0</v>
      </c>
      <c r="G32" s="238">
        <v>0</v>
      </c>
      <c r="J32" s="265"/>
      <c r="K32" s="265"/>
    </row>
    <row r="33" spans="1:12" ht="86.25" customHeight="1">
      <c r="A33" s="208" t="s">
        <v>63</v>
      </c>
      <c r="B33" s="209">
        <v>726</v>
      </c>
      <c r="C33" s="204" t="s">
        <v>151</v>
      </c>
      <c r="D33" s="204"/>
      <c r="E33" s="205"/>
      <c r="F33" s="206">
        <f>+F34</f>
        <v>18319.7</v>
      </c>
      <c r="G33" s="207">
        <f>+G34</f>
        <v>18353.2</v>
      </c>
      <c r="J33" s="265"/>
      <c r="K33" s="265"/>
    </row>
    <row r="34" spans="1:12" ht="31.5">
      <c r="A34" s="210" t="s">
        <v>129</v>
      </c>
      <c r="B34" s="211">
        <v>726</v>
      </c>
      <c r="C34" s="212" t="s">
        <v>151</v>
      </c>
      <c r="D34" s="212" t="s">
        <v>130</v>
      </c>
      <c r="E34" s="170"/>
      <c r="F34" s="242">
        <f>F35+F57</f>
        <v>18319.7</v>
      </c>
      <c r="G34" s="243">
        <f>G35+G57</f>
        <v>18353.2</v>
      </c>
      <c r="J34" s="265"/>
      <c r="K34" s="265"/>
    </row>
    <row r="35" spans="1:12" ht="47.25">
      <c r="A35" s="213" t="s">
        <v>131</v>
      </c>
      <c r="B35" s="214">
        <v>726</v>
      </c>
      <c r="C35" s="215" t="s">
        <v>151</v>
      </c>
      <c r="D35" s="215" t="s">
        <v>132</v>
      </c>
      <c r="E35" s="169"/>
      <c r="F35" s="244">
        <f>F36</f>
        <v>18319</v>
      </c>
      <c r="G35" s="245">
        <f>G36</f>
        <v>18352.5</v>
      </c>
      <c r="J35" s="265"/>
      <c r="K35" s="265"/>
    </row>
    <row r="36" spans="1:12" ht="45">
      <c r="A36" s="216" t="s">
        <v>133</v>
      </c>
      <c r="B36" s="217">
        <v>726</v>
      </c>
      <c r="C36" s="218" t="s">
        <v>151</v>
      </c>
      <c r="D36" s="218" t="s">
        <v>134</v>
      </c>
      <c r="E36" s="98"/>
      <c r="F36" s="244">
        <f>F37</f>
        <v>18319</v>
      </c>
      <c r="G36" s="245">
        <f>G37</f>
        <v>18352.5</v>
      </c>
      <c r="J36" s="265"/>
      <c r="K36" s="265"/>
    </row>
    <row r="37" spans="1:12" ht="30">
      <c r="A37" s="216" t="s">
        <v>135</v>
      </c>
      <c r="B37" s="217">
        <v>726</v>
      </c>
      <c r="C37" s="218" t="s">
        <v>151</v>
      </c>
      <c r="D37" s="218" t="s">
        <v>136</v>
      </c>
      <c r="E37" s="98"/>
      <c r="F37" s="219">
        <f>F38+F43+F50+F47</f>
        <v>18319</v>
      </c>
      <c r="G37" s="220">
        <f>G38+G43+G50+G47</f>
        <v>18352.5</v>
      </c>
      <c r="J37" s="265"/>
      <c r="K37" s="265"/>
    </row>
    <row r="38" spans="1:12" ht="105">
      <c r="A38" s="216" t="s">
        <v>137</v>
      </c>
      <c r="B38" s="217"/>
      <c r="C38" s="218" t="s">
        <v>151</v>
      </c>
      <c r="D38" s="218" t="s">
        <v>136</v>
      </c>
      <c r="E38" s="98" t="s">
        <v>138</v>
      </c>
      <c r="F38" s="219">
        <f>F39</f>
        <v>16983.2</v>
      </c>
      <c r="G38" s="220">
        <f>G39</f>
        <v>16983.2</v>
      </c>
      <c r="J38" s="265"/>
      <c r="K38" s="265"/>
    </row>
    <row r="39" spans="1:12" ht="45" hidden="1">
      <c r="A39" s="221" t="s">
        <v>139</v>
      </c>
      <c r="B39" s="222">
        <v>726</v>
      </c>
      <c r="C39" s="223" t="s">
        <v>151</v>
      </c>
      <c r="D39" s="223" t="s">
        <v>136</v>
      </c>
      <c r="E39" s="224" t="s">
        <v>140</v>
      </c>
      <c r="F39" s="225">
        <f>F40+F42+F41</f>
        <v>16983.2</v>
      </c>
      <c r="G39" s="227">
        <f>G40+G42+G41</f>
        <v>16983.2</v>
      </c>
      <c r="J39" s="265"/>
      <c r="K39" s="265"/>
    </row>
    <row r="40" spans="1:12" ht="30" hidden="1">
      <c r="A40" s="221" t="s">
        <v>141</v>
      </c>
      <c r="B40" s="222">
        <v>726</v>
      </c>
      <c r="C40" s="223" t="s">
        <v>151</v>
      </c>
      <c r="D40" s="223" t="s">
        <v>136</v>
      </c>
      <c r="E40" s="224" t="s">
        <v>142</v>
      </c>
      <c r="F40" s="225">
        <v>13043.9</v>
      </c>
      <c r="G40" s="226">
        <v>13043.9</v>
      </c>
      <c r="J40" s="265"/>
      <c r="K40" s="265"/>
    </row>
    <row r="41" spans="1:12" ht="60" hidden="1">
      <c r="A41" s="221" t="s">
        <v>161</v>
      </c>
      <c r="B41" s="222">
        <v>726</v>
      </c>
      <c r="C41" s="223" t="s">
        <v>151</v>
      </c>
      <c r="D41" s="223" t="s">
        <v>136</v>
      </c>
      <c r="E41" s="224" t="s">
        <v>162</v>
      </c>
      <c r="F41" s="225">
        <v>0</v>
      </c>
      <c r="G41" s="226">
        <v>0</v>
      </c>
      <c r="J41" s="265"/>
      <c r="K41" s="265"/>
      <c r="L41" s="264"/>
    </row>
    <row r="42" spans="1:12" ht="90" hidden="1">
      <c r="A42" s="221" t="s">
        <v>143</v>
      </c>
      <c r="B42" s="222">
        <v>726</v>
      </c>
      <c r="C42" s="223" t="s">
        <v>151</v>
      </c>
      <c r="D42" s="223" t="s">
        <v>136</v>
      </c>
      <c r="E42" s="224" t="s">
        <v>144</v>
      </c>
      <c r="F42" s="225">
        <f>F40*30.2/100</f>
        <v>3939.3</v>
      </c>
      <c r="G42" s="226">
        <f>G40*30.2/100</f>
        <v>3939.3</v>
      </c>
      <c r="J42" s="265"/>
      <c r="K42" s="265"/>
    </row>
    <row r="43" spans="1:12" ht="45">
      <c r="A43" s="216" t="s">
        <v>148</v>
      </c>
      <c r="B43" s="217">
        <v>726</v>
      </c>
      <c r="C43" s="218" t="s">
        <v>151</v>
      </c>
      <c r="D43" s="218" t="s">
        <v>136</v>
      </c>
      <c r="E43" s="98" t="s">
        <v>149</v>
      </c>
      <c r="F43" s="219">
        <f>F44</f>
        <v>1333.8</v>
      </c>
      <c r="G43" s="220">
        <f>G44</f>
        <v>1367.3</v>
      </c>
      <c r="J43" s="265"/>
      <c r="K43" s="265"/>
    </row>
    <row r="44" spans="1:12" ht="60">
      <c r="A44" s="221" t="s">
        <v>150</v>
      </c>
      <c r="B44" s="222">
        <v>726</v>
      </c>
      <c r="C44" s="223" t="s">
        <v>151</v>
      </c>
      <c r="D44" s="223" t="s">
        <v>136</v>
      </c>
      <c r="E44" s="224" t="s">
        <v>152</v>
      </c>
      <c r="F44" s="225">
        <f>F45+F46</f>
        <v>1333.8</v>
      </c>
      <c r="G44" s="226">
        <f>G45+G46</f>
        <v>1367.3</v>
      </c>
      <c r="J44" s="265"/>
      <c r="K44" s="265"/>
    </row>
    <row r="45" spans="1:12" ht="30">
      <c r="A45" s="221" t="s">
        <v>153</v>
      </c>
      <c r="B45" s="222">
        <v>726</v>
      </c>
      <c r="C45" s="223" t="s">
        <v>151</v>
      </c>
      <c r="D45" s="223" t="s">
        <v>136</v>
      </c>
      <c r="E45" s="224" t="s">
        <v>154</v>
      </c>
      <c r="F45" s="225">
        <f>500-164.2</f>
        <v>335.8</v>
      </c>
      <c r="G45" s="226">
        <f>500-130</f>
        <v>370</v>
      </c>
      <c r="J45" s="265"/>
      <c r="K45" s="265"/>
    </row>
    <row r="46" spans="1:12" ht="15">
      <c r="A46" s="221" t="s">
        <v>163</v>
      </c>
      <c r="B46" s="222">
        <v>726</v>
      </c>
      <c r="C46" s="223" t="s">
        <v>151</v>
      </c>
      <c r="D46" s="223" t="s">
        <v>136</v>
      </c>
      <c r="E46" s="224" t="s">
        <v>164</v>
      </c>
      <c r="F46" s="225">
        <v>998</v>
      </c>
      <c r="G46" s="226">
        <v>997.3</v>
      </c>
      <c r="J46" s="265"/>
      <c r="K46" s="265"/>
    </row>
    <row r="47" spans="1:12" ht="30">
      <c r="A47" s="216" t="s">
        <v>165</v>
      </c>
      <c r="B47" s="246" t="s">
        <v>166</v>
      </c>
      <c r="C47" s="218" t="s">
        <v>151</v>
      </c>
      <c r="D47" s="218" t="s">
        <v>136</v>
      </c>
      <c r="E47" s="162" t="s">
        <v>167</v>
      </c>
      <c r="F47" s="219">
        <f>SUM(F48:F49)</f>
        <v>0</v>
      </c>
      <c r="G47" s="220">
        <f>SUM(G48:G49)</f>
        <v>0</v>
      </c>
      <c r="J47" s="265"/>
      <c r="K47" s="265"/>
    </row>
    <row r="48" spans="1:12" ht="15" hidden="1">
      <c r="A48" s="247" t="s">
        <v>168</v>
      </c>
      <c r="B48" s="248" t="s">
        <v>166</v>
      </c>
      <c r="C48" s="241" t="s">
        <v>151</v>
      </c>
      <c r="D48" s="241" t="s">
        <v>136</v>
      </c>
      <c r="E48" s="249" t="s">
        <v>169</v>
      </c>
      <c r="F48" s="237">
        <v>0</v>
      </c>
      <c r="G48" s="238">
        <v>0</v>
      </c>
      <c r="J48" s="265"/>
      <c r="K48" s="265"/>
    </row>
    <row r="49" spans="1:11" ht="15" hidden="1">
      <c r="A49" s="247" t="s">
        <v>170</v>
      </c>
      <c r="B49" s="248" t="s">
        <v>166</v>
      </c>
      <c r="C49" s="241" t="s">
        <v>151</v>
      </c>
      <c r="D49" s="241" t="s">
        <v>136</v>
      </c>
      <c r="E49" s="249" t="s">
        <v>171</v>
      </c>
      <c r="F49" s="237">
        <v>0</v>
      </c>
      <c r="G49" s="238">
        <v>0</v>
      </c>
      <c r="J49" s="265"/>
      <c r="K49" s="265"/>
    </row>
    <row r="50" spans="1:11" ht="15">
      <c r="A50" s="216" t="s">
        <v>155</v>
      </c>
      <c r="B50" s="217">
        <v>726</v>
      </c>
      <c r="C50" s="218" t="s">
        <v>151</v>
      </c>
      <c r="D50" s="218" t="s">
        <v>136</v>
      </c>
      <c r="E50" s="98" t="s">
        <v>156</v>
      </c>
      <c r="F50" s="219">
        <f>F53+F51</f>
        <v>2</v>
      </c>
      <c r="G50" s="220">
        <f>G53+G51</f>
        <v>2</v>
      </c>
      <c r="J50" s="265"/>
      <c r="K50" s="265"/>
    </row>
    <row r="51" spans="1:11" ht="15" hidden="1">
      <c r="A51" s="247" t="s">
        <v>172</v>
      </c>
      <c r="B51" s="240">
        <v>726</v>
      </c>
      <c r="C51" s="241" t="s">
        <v>151</v>
      </c>
      <c r="D51" s="241" t="s">
        <v>136</v>
      </c>
      <c r="E51" s="231" t="s">
        <v>173</v>
      </c>
      <c r="F51" s="219">
        <f>F52</f>
        <v>0</v>
      </c>
      <c r="G51" s="220">
        <f>G52</f>
        <v>0</v>
      </c>
      <c r="J51" s="265"/>
      <c r="K51" s="265"/>
    </row>
    <row r="52" spans="1:11" ht="150" hidden="1">
      <c r="A52" s="247" t="s">
        <v>174</v>
      </c>
      <c r="B52" s="240">
        <v>726</v>
      </c>
      <c r="C52" s="241" t="s">
        <v>151</v>
      </c>
      <c r="D52" s="241" t="s">
        <v>136</v>
      </c>
      <c r="E52" s="231" t="s">
        <v>175</v>
      </c>
      <c r="F52" s="219">
        <v>0</v>
      </c>
      <c r="G52" s="220">
        <v>0</v>
      </c>
      <c r="J52" s="265"/>
      <c r="K52" s="265"/>
    </row>
    <row r="53" spans="1:11" ht="30" hidden="1">
      <c r="A53" s="250" t="s">
        <v>157</v>
      </c>
      <c r="B53" s="251">
        <v>726</v>
      </c>
      <c r="C53" s="252" t="s">
        <v>151</v>
      </c>
      <c r="D53" s="252" t="s">
        <v>136</v>
      </c>
      <c r="E53" s="253" t="s">
        <v>158</v>
      </c>
      <c r="F53" s="254">
        <f>F55+F56+F54</f>
        <v>2</v>
      </c>
      <c r="G53" s="255">
        <f>G55+G56+G54</f>
        <v>2</v>
      </c>
      <c r="J53" s="265"/>
      <c r="K53" s="265"/>
    </row>
    <row r="54" spans="1:11" ht="30" hidden="1">
      <c r="A54" s="250" t="s">
        <v>176</v>
      </c>
      <c r="B54" s="251">
        <v>726</v>
      </c>
      <c r="C54" s="252" t="s">
        <v>151</v>
      </c>
      <c r="D54" s="252" t="s">
        <v>136</v>
      </c>
      <c r="E54" s="253" t="s">
        <v>177</v>
      </c>
      <c r="F54" s="254">
        <v>0</v>
      </c>
      <c r="G54" s="255">
        <v>0</v>
      </c>
      <c r="J54" s="265"/>
      <c r="K54" s="265"/>
    </row>
    <row r="55" spans="1:11" ht="15" hidden="1">
      <c r="A55" s="250" t="s">
        <v>178</v>
      </c>
      <c r="B55" s="251">
        <v>726</v>
      </c>
      <c r="C55" s="252" t="s">
        <v>151</v>
      </c>
      <c r="D55" s="252" t="s">
        <v>136</v>
      </c>
      <c r="E55" s="253" t="s">
        <v>179</v>
      </c>
      <c r="F55" s="254">
        <v>1</v>
      </c>
      <c r="G55" s="255">
        <v>1</v>
      </c>
      <c r="J55" s="265"/>
      <c r="K55" s="265"/>
    </row>
    <row r="56" spans="1:11" ht="15" hidden="1">
      <c r="A56" s="250" t="s">
        <v>159</v>
      </c>
      <c r="B56" s="251">
        <v>726</v>
      </c>
      <c r="C56" s="252" t="s">
        <v>151</v>
      </c>
      <c r="D56" s="252" t="s">
        <v>136</v>
      </c>
      <c r="E56" s="253" t="s">
        <v>160</v>
      </c>
      <c r="F56" s="254">
        <v>1</v>
      </c>
      <c r="G56" s="255">
        <v>1</v>
      </c>
      <c r="J56" s="265"/>
      <c r="K56" s="265"/>
    </row>
    <row r="57" spans="1:11" ht="47.25">
      <c r="A57" s="213" t="s">
        <v>180</v>
      </c>
      <c r="B57" s="214">
        <v>726</v>
      </c>
      <c r="C57" s="218" t="s">
        <v>151</v>
      </c>
      <c r="D57" s="215" t="s">
        <v>181</v>
      </c>
      <c r="E57" s="169" t="s">
        <v>187</v>
      </c>
      <c r="F57" s="244">
        <f t="shared" ref="F57:G60" si="2">F58</f>
        <v>0.7</v>
      </c>
      <c r="G57" s="245">
        <f t="shared" si="2"/>
        <v>0.7</v>
      </c>
      <c r="J57" s="265"/>
      <c r="K57" s="265"/>
    </row>
    <row r="58" spans="1:11" ht="150">
      <c r="A58" s="216" t="s">
        <v>182</v>
      </c>
      <c r="B58" s="217">
        <v>726</v>
      </c>
      <c r="C58" s="218" t="s">
        <v>151</v>
      </c>
      <c r="D58" s="218" t="s">
        <v>183</v>
      </c>
      <c r="E58" s="98"/>
      <c r="F58" s="219">
        <f t="shared" si="2"/>
        <v>0.7</v>
      </c>
      <c r="G58" s="220">
        <f t="shared" si="2"/>
        <v>0.7</v>
      </c>
      <c r="J58" s="265"/>
      <c r="K58" s="265"/>
    </row>
    <row r="59" spans="1:11" ht="45">
      <c r="A59" s="216" t="s">
        <v>148</v>
      </c>
      <c r="B59" s="217">
        <v>726</v>
      </c>
      <c r="C59" s="218" t="s">
        <v>151</v>
      </c>
      <c r="D59" s="218" t="s">
        <v>183</v>
      </c>
      <c r="E59" s="98" t="s">
        <v>149</v>
      </c>
      <c r="F59" s="219">
        <f t="shared" si="2"/>
        <v>0.7</v>
      </c>
      <c r="G59" s="220">
        <f t="shared" si="2"/>
        <v>0.7</v>
      </c>
      <c r="J59" s="265"/>
      <c r="K59" s="265"/>
    </row>
    <row r="60" spans="1:11" ht="60" hidden="1">
      <c r="A60" s="221" t="s">
        <v>150</v>
      </c>
      <c r="B60" s="222">
        <v>726</v>
      </c>
      <c r="C60" s="223" t="s">
        <v>151</v>
      </c>
      <c r="D60" s="223" t="s">
        <v>183</v>
      </c>
      <c r="E60" s="224" t="s">
        <v>152</v>
      </c>
      <c r="F60" s="225">
        <f t="shared" si="2"/>
        <v>0.7</v>
      </c>
      <c r="G60" s="226">
        <f t="shared" si="2"/>
        <v>0.7</v>
      </c>
      <c r="J60" s="265"/>
      <c r="K60" s="265"/>
    </row>
    <row r="61" spans="1:11" ht="30" hidden="1">
      <c r="A61" s="221" t="s">
        <v>153</v>
      </c>
      <c r="B61" s="222">
        <v>726</v>
      </c>
      <c r="C61" s="223" t="s">
        <v>151</v>
      </c>
      <c r="D61" s="223" t="s">
        <v>183</v>
      </c>
      <c r="E61" s="224" t="s">
        <v>154</v>
      </c>
      <c r="F61" s="225">
        <v>0.7</v>
      </c>
      <c r="G61" s="226">
        <v>0.7</v>
      </c>
      <c r="J61" s="265"/>
      <c r="K61" s="265"/>
    </row>
    <row r="62" spans="1:11" ht="31.5" hidden="1">
      <c r="A62" s="256" t="s">
        <v>65</v>
      </c>
      <c r="B62" s="257">
        <v>726</v>
      </c>
      <c r="C62" s="258" t="s">
        <v>184</v>
      </c>
      <c r="D62" s="258"/>
      <c r="E62" s="259"/>
      <c r="F62" s="206">
        <f>F68</f>
        <v>0</v>
      </c>
      <c r="G62" s="207">
        <f>G68</f>
        <v>0</v>
      </c>
      <c r="J62" s="265"/>
      <c r="K62" s="265"/>
    </row>
    <row r="63" spans="1:11" ht="31.5" hidden="1">
      <c r="A63" s="260" t="s">
        <v>129</v>
      </c>
      <c r="B63" s="261">
        <v>726</v>
      </c>
      <c r="C63" s="262" t="s">
        <v>184</v>
      </c>
      <c r="D63" s="262" t="s">
        <v>130</v>
      </c>
      <c r="E63" s="263"/>
      <c r="F63" s="219">
        <f>F68</f>
        <v>0</v>
      </c>
      <c r="G63" s="220">
        <f>G68</f>
        <v>0</v>
      </c>
      <c r="J63" s="265"/>
      <c r="K63" s="265"/>
    </row>
    <row r="64" spans="1:11" ht="47.25" hidden="1">
      <c r="A64" s="260" t="s">
        <v>131</v>
      </c>
      <c r="B64" s="261">
        <v>726</v>
      </c>
      <c r="C64" s="262" t="s">
        <v>184</v>
      </c>
      <c r="D64" s="262" t="s">
        <v>132</v>
      </c>
      <c r="E64" s="263"/>
      <c r="F64" s="219">
        <f>F68</f>
        <v>0</v>
      </c>
      <c r="G64" s="220">
        <f>G68</f>
        <v>0</v>
      </c>
      <c r="J64" s="265"/>
      <c r="K64" s="265"/>
    </row>
    <row r="65" spans="1:11" ht="45" hidden="1">
      <c r="A65" s="266" t="s">
        <v>133</v>
      </c>
      <c r="B65" s="261">
        <v>726</v>
      </c>
      <c r="C65" s="267" t="s">
        <v>184</v>
      </c>
      <c r="D65" s="267" t="s">
        <v>134</v>
      </c>
      <c r="E65" s="263"/>
      <c r="F65" s="219">
        <f>F68</f>
        <v>0</v>
      </c>
      <c r="G65" s="220">
        <f>G68</f>
        <v>0</v>
      </c>
      <c r="J65" s="265"/>
      <c r="K65" s="265"/>
    </row>
    <row r="66" spans="1:11" ht="30" hidden="1">
      <c r="A66" s="268" t="s">
        <v>185</v>
      </c>
      <c r="B66" s="261">
        <v>726</v>
      </c>
      <c r="C66" s="267" t="s">
        <v>184</v>
      </c>
      <c r="D66" s="269" t="s">
        <v>186</v>
      </c>
      <c r="E66" s="263" t="s">
        <v>187</v>
      </c>
      <c r="F66" s="270">
        <f>F67</f>
        <v>0</v>
      </c>
      <c r="G66" s="271">
        <f>G67</f>
        <v>0</v>
      </c>
      <c r="J66" s="265"/>
      <c r="K66" s="265"/>
    </row>
    <row r="67" spans="1:11" ht="30" hidden="1">
      <c r="A67" s="268" t="s">
        <v>155</v>
      </c>
      <c r="B67" s="261">
        <v>726</v>
      </c>
      <c r="C67" s="267" t="s">
        <v>184</v>
      </c>
      <c r="D67" s="269" t="s">
        <v>186</v>
      </c>
      <c r="E67" s="267" t="s">
        <v>156</v>
      </c>
      <c r="F67" s="272">
        <f>F68</f>
        <v>0</v>
      </c>
      <c r="G67" s="273">
        <f>G68</f>
        <v>0</v>
      </c>
      <c r="J67" s="265"/>
      <c r="K67" s="265"/>
    </row>
    <row r="68" spans="1:11" ht="30" hidden="1">
      <c r="A68" s="268" t="s">
        <v>188</v>
      </c>
      <c r="B68" s="261">
        <v>726</v>
      </c>
      <c r="C68" s="267" t="s">
        <v>184</v>
      </c>
      <c r="D68" s="269" t="s">
        <v>186</v>
      </c>
      <c r="E68" s="263" t="s">
        <v>189</v>
      </c>
      <c r="F68" s="270">
        <v>0</v>
      </c>
      <c r="G68" s="271">
        <v>0</v>
      </c>
      <c r="J68" s="265"/>
      <c r="K68" s="265"/>
    </row>
    <row r="69" spans="1:11" ht="15.75">
      <c r="A69" s="208" t="s">
        <v>67</v>
      </c>
      <c r="B69" s="209">
        <v>726</v>
      </c>
      <c r="C69" s="204" t="s">
        <v>190</v>
      </c>
      <c r="D69" s="204"/>
      <c r="E69" s="205"/>
      <c r="F69" s="206">
        <f t="shared" ref="F69:G74" si="3">F70</f>
        <v>100</v>
      </c>
      <c r="G69" s="207">
        <f t="shared" si="3"/>
        <v>100</v>
      </c>
      <c r="J69" s="265"/>
      <c r="K69" s="265"/>
    </row>
    <row r="70" spans="1:11" ht="31.5">
      <c r="A70" s="210" t="s">
        <v>129</v>
      </c>
      <c r="B70" s="211">
        <v>726</v>
      </c>
      <c r="C70" s="212" t="s">
        <v>190</v>
      </c>
      <c r="D70" s="212" t="s">
        <v>130</v>
      </c>
      <c r="E70" s="170"/>
      <c r="F70" s="242">
        <f t="shared" si="3"/>
        <v>100</v>
      </c>
      <c r="G70" s="243">
        <f t="shared" si="3"/>
        <v>100</v>
      </c>
      <c r="J70" s="265"/>
      <c r="K70" s="265"/>
    </row>
    <row r="71" spans="1:11" ht="47.25">
      <c r="A71" s="213" t="s">
        <v>131</v>
      </c>
      <c r="B71" s="214">
        <v>726</v>
      </c>
      <c r="C71" s="215" t="s">
        <v>190</v>
      </c>
      <c r="D71" s="215" t="s">
        <v>132</v>
      </c>
      <c r="E71" s="169"/>
      <c r="F71" s="219">
        <f t="shared" si="3"/>
        <v>100</v>
      </c>
      <c r="G71" s="220">
        <f t="shared" si="3"/>
        <v>100</v>
      </c>
      <c r="J71" s="265"/>
      <c r="K71" s="265"/>
    </row>
    <row r="72" spans="1:11" ht="45">
      <c r="A72" s="216" t="s">
        <v>133</v>
      </c>
      <c r="B72" s="217">
        <v>726</v>
      </c>
      <c r="C72" s="218" t="s">
        <v>190</v>
      </c>
      <c r="D72" s="218" t="s">
        <v>134</v>
      </c>
      <c r="E72" s="98"/>
      <c r="F72" s="219">
        <f t="shared" si="3"/>
        <v>100</v>
      </c>
      <c r="G72" s="220">
        <f t="shared" si="3"/>
        <v>100</v>
      </c>
      <c r="J72" s="265"/>
      <c r="K72" s="265"/>
    </row>
    <row r="73" spans="1:11" ht="30">
      <c r="A73" s="216" t="s">
        <v>191</v>
      </c>
      <c r="B73" s="217">
        <v>726</v>
      </c>
      <c r="C73" s="218" t="s">
        <v>190</v>
      </c>
      <c r="D73" s="218" t="s">
        <v>192</v>
      </c>
      <c r="E73" s="98"/>
      <c r="F73" s="219">
        <f>F75</f>
        <v>100</v>
      </c>
      <c r="G73" s="220">
        <f>G75</f>
        <v>100</v>
      </c>
      <c r="J73" s="265"/>
      <c r="K73" s="265"/>
    </row>
    <row r="74" spans="1:11" ht="15">
      <c r="A74" s="216" t="s">
        <v>155</v>
      </c>
      <c r="B74" s="217">
        <v>726</v>
      </c>
      <c r="C74" s="218" t="s">
        <v>190</v>
      </c>
      <c r="D74" s="218" t="s">
        <v>192</v>
      </c>
      <c r="E74" s="98" t="s">
        <v>156</v>
      </c>
      <c r="F74" s="219">
        <f t="shared" si="3"/>
        <v>100</v>
      </c>
      <c r="G74" s="220">
        <f t="shared" si="3"/>
        <v>100</v>
      </c>
      <c r="J74" s="265"/>
      <c r="K74" s="265"/>
    </row>
    <row r="75" spans="1:11" ht="15" hidden="1">
      <c r="A75" s="250" t="s">
        <v>193</v>
      </c>
      <c r="B75" s="251">
        <v>726</v>
      </c>
      <c r="C75" s="252" t="s">
        <v>190</v>
      </c>
      <c r="D75" s="252" t="s">
        <v>192</v>
      </c>
      <c r="E75" s="253" t="s">
        <v>194</v>
      </c>
      <c r="F75" s="254">
        <v>100</v>
      </c>
      <c r="G75" s="255">
        <v>100</v>
      </c>
      <c r="J75" s="265"/>
      <c r="K75" s="265"/>
    </row>
    <row r="76" spans="1:11" ht="17.25" customHeight="1">
      <c r="A76" s="208" t="s">
        <v>195</v>
      </c>
      <c r="B76" s="209"/>
      <c r="C76" s="204" t="s">
        <v>196</v>
      </c>
      <c r="D76" s="204"/>
      <c r="E76" s="205"/>
      <c r="F76" s="206">
        <f>F77</f>
        <v>7374</v>
      </c>
      <c r="G76" s="207">
        <f>G77</f>
        <v>7625</v>
      </c>
      <c r="J76" s="265"/>
      <c r="K76" s="265"/>
    </row>
    <row r="77" spans="1:11" ht="31.5">
      <c r="A77" s="274" t="s">
        <v>129</v>
      </c>
      <c r="B77" s="275">
        <v>726</v>
      </c>
      <c r="C77" s="212" t="s">
        <v>196</v>
      </c>
      <c r="D77" s="212" t="s">
        <v>130</v>
      </c>
      <c r="E77" s="170"/>
      <c r="F77" s="242">
        <f t="shared" ref="F77:G78" si="4">F78</f>
        <v>7374</v>
      </c>
      <c r="G77" s="243">
        <f t="shared" si="4"/>
        <v>7625</v>
      </c>
      <c r="J77" s="265"/>
      <c r="K77" s="265"/>
    </row>
    <row r="78" spans="1:11" ht="45">
      <c r="A78" s="276" t="s">
        <v>131</v>
      </c>
      <c r="B78" s="277">
        <v>726</v>
      </c>
      <c r="C78" s="218" t="s">
        <v>196</v>
      </c>
      <c r="D78" s="218" t="s">
        <v>132</v>
      </c>
      <c r="E78" s="98"/>
      <c r="F78" s="219">
        <f t="shared" si="4"/>
        <v>7374</v>
      </c>
      <c r="G78" s="220">
        <f t="shared" si="4"/>
        <v>7625</v>
      </c>
      <c r="J78" s="265"/>
      <c r="K78" s="265"/>
    </row>
    <row r="79" spans="1:11" ht="45">
      <c r="A79" s="276" t="s">
        <v>133</v>
      </c>
      <c r="B79" s="277">
        <v>726</v>
      </c>
      <c r="C79" s="218" t="s">
        <v>196</v>
      </c>
      <c r="D79" s="218" t="s">
        <v>134</v>
      </c>
      <c r="E79" s="98"/>
      <c r="F79" s="219">
        <f>F80+F93</f>
        <v>7374</v>
      </c>
      <c r="G79" s="220">
        <f>G80+G93</f>
        <v>7625</v>
      </c>
      <c r="J79" s="265"/>
      <c r="K79" s="265"/>
    </row>
    <row r="80" spans="1:11" ht="45">
      <c r="A80" s="276" t="s">
        <v>197</v>
      </c>
      <c r="B80" s="277">
        <v>726</v>
      </c>
      <c r="C80" s="218" t="s">
        <v>196</v>
      </c>
      <c r="D80" s="218" t="s">
        <v>198</v>
      </c>
      <c r="E80" s="98"/>
      <c r="F80" s="219">
        <f>F81+F86+F89</f>
        <v>7371</v>
      </c>
      <c r="G80" s="220">
        <f>G81+G86+G89</f>
        <v>7622</v>
      </c>
      <c r="J80" s="265"/>
      <c r="K80" s="265"/>
    </row>
    <row r="81" spans="1:12" ht="105">
      <c r="A81" s="276" t="s">
        <v>137</v>
      </c>
      <c r="B81" s="277">
        <v>726</v>
      </c>
      <c r="C81" s="218" t="s">
        <v>196</v>
      </c>
      <c r="D81" s="218" t="s">
        <v>198</v>
      </c>
      <c r="E81" s="98" t="s">
        <v>138</v>
      </c>
      <c r="F81" s="219">
        <f>F82</f>
        <v>7127.4</v>
      </c>
      <c r="G81" s="220">
        <f>G82</f>
        <v>7378.3</v>
      </c>
      <c r="J81" s="265"/>
      <c r="K81" s="265"/>
    </row>
    <row r="82" spans="1:12" ht="30" hidden="1">
      <c r="A82" s="278" t="s">
        <v>199</v>
      </c>
      <c r="B82" s="279">
        <v>726</v>
      </c>
      <c r="C82" s="223" t="s">
        <v>196</v>
      </c>
      <c r="D82" s="223" t="s">
        <v>198</v>
      </c>
      <c r="E82" s="224" t="s">
        <v>200</v>
      </c>
      <c r="F82" s="225">
        <f>F83+F85+F84</f>
        <v>7127.4</v>
      </c>
      <c r="G82" s="226">
        <f>G83+G85+G84</f>
        <v>7378.3</v>
      </c>
      <c r="J82" s="265"/>
      <c r="K82" s="265"/>
    </row>
    <row r="83" spans="1:12" ht="15" hidden="1">
      <c r="A83" s="278" t="s">
        <v>201</v>
      </c>
      <c r="B83" s="279">
        <v>726</v>
      </c>
      <c r="C83" s="223" t="s">
        <v>196</v>
      </c>
      <c r="D83" s="223" t="s">
        <v>198</v>
      </c>
      <c r="E83" s="224" t="s">
        <v>202</v>
      </c>
      <c r="F83" s="225">
        <v>5474.2</v>
      </c>
      <c r="G83" s="226">
        <v>5666.9</v>
      </c>
      <c r="J83" s="265"/>
      <c r="K83" s="265"/>
    </row>
    <row r="84" spans="1:12" ht="60" hidden="1">
      <c r="A84" s="221" t="s">
        <v>203</v>
      </c>
      <c r="B84" s="222">
        <v>726</v>
      </c>
      <c r="C84" s="223" t="s">
        <v>196</v>
      </c>
      <c r="D84" s="223" t="s">
        <v>198</v>
      </c>
      <c r="E84" s="224" t="s">
        <v>204</v>
      </c>
      <c r="F84" s="225">
        <v>0</v>
      </c>
      <c r="G84" s="226">
        <v>0</v>
      </c>
      <c r="J84" s="265"/>
      <c r="K84" s="265"/>
      <c r="L84" s="264"/>
    </row>
    <row r="85" spans="1:12" ht="60" hidden="1" customHeight="1">
      <c r="A85" s="278" t="s">
        <v>205</v>
      </c>
      <c r="B85" s="279">
        <v>726</v>
      </c>
      <c r="C85" s="223" t="s">
        <v>196</v>
      </c>
      <c r="D85" s="223" t="s">
        <v>198</v>
      </c>
      <c r="E85" s="224" t="s">
        <v>206</v>
      </c>
      <c r="F85" s="225">
        <f>F83*30.2/100</f>
        <v>1653.2</v>
      </c>
      <c r="G85" s="225">
        <f>G83*30.2/100</f>
        <v>1711.4</v>
      </c>
      <c r="J85" s="265"/>
      <c r="K85" s="265"/>
      <c r="L85" s="264"/>
    </row>
    <row r="86" spans="1:12" ht="45">
      <c r="A86" s="276" t="s">
        <v>148</v>
      </c>
      <c r="B86" s="277">
        <v>726</v>
      </c>
      <c r="C86" s="218" t="s">
        <v>196</v>
      </c>
      <c r="D86" s="218" t="s">
        <v>198</v>
      </c>
      <c r="E86" s="98" t="s">
        <v>149</v>
      </c>
      <c r="F86" s="219">
        <f>F87</f>
        <v>242.6</v>
      </c>
      <c r="G86" s="220">
        <f>G87</f>
        <v>242.7</v>
      </c>
      <c r="J86" s="265"/>
      <c r="K86" s="265"/>
    </row>
    <row r="87" spans="1:12" ht="60" hidden="1">
      <c r="A87" s="278" t="s">
        <v>150</v>
      </c>
      <c r="B87" s="279">
        <v>726</v>
      </c>
      <c r="C87" s="223" t="s">
        <v>196</v>
      </c>
      <c r="D87" s="223" t="s">
        <v>198</v>
      </c>
      <c r="E87" s="224" t="s">
        <v>152</v>
      </c>
      <c r="F87" s="225">
        <f>F88</f>
        <v>242.6</v>
      </c>
      <c r="G87" s="226">
        <f>G88</f>
        <v>242.7</v>
      </c>
      <c r="J87" s="265"/>
      <c r="K87" s="265"/>
    </row>
    <row r="88" spans="1:12" ht="30" hidden="1">
      <c r="A88" s="278" t="s">
        <v>153</v>
      </c>
      <c r="B88" s="279">
        <v>726</v>
      </c>
      <c r="C88" s="223" t="s">
        <v>196</v>
      </c>
      <c r="D88" s="223" t="s">
        <v>198</v>
      </c>
      <c r="E88" s="224" t="s">
        <v>154</v>
      </c>
      <c r="F88" s="225">
        <v>242.6</v>
      </c>
      <c r="G88" s="226">
        <v>242.7</v>
      </c>
      <c r="J88" s="265"/>
      <c r="K88" s="265"/>
    </row>
    <row r="89" spans="1:12" ht="15">
      <c r="A89" s="216" t="s">
        <v>155</v>
      </c>
      <c r="B89" s="217">
        <v>726</v>
      </c>
      <c r="C89" s="218" t="s">
        <v>196</v>
      </c>
      <c r="D89" s="218" t="s">
        <v>198</v>
      </c>
      <c r="E89" s="98" t="s">
        <v>156</v>
      </c>
      <c r="F89" s="219">
        <f>F90</f>
        <v>1</v>
      </c>
      <c r="G89" s="220">
        <f>G90</f>
        <v>1</v>
      </c>
      <c r="J89" s="265"/>
      <c r="K89" s="265"/>
    </row>
    <row r="90" spans="1:12" ht="30" hidden="1">
      <c r="A90" s="278" t="s">
        <v>157</v>
      </c>
      <c r="B90" s="279">
        <v>726</v>
      </c>
      <c r="C90" s="223" t="s">
        <v>196</v>
      </c>
      <c r="D90" s="223" t="s">
        <v>198</v>
      </c>
      <c r="E90" s="224" t="s">
        <v>158</v>
      </c>
      <c r="F90" s="225">
        <f>F91+F92</f>
        <v>1</v>
      </c>
      <c r="G90" s="226">
        <f>G91+G92</f>
        <v>1</v>
      </c>
      <c r="J90" s="265"/>
      <c r="K90" s="265"/>
    </row>
    <row r="91" spans="1:12" ht="15" hidden="1">
      <c r="A91" s="278" t="s">
        <v>178</v>
      </c>
      <c r="B91" s="279"/>
      <c r="C91" s="223" t="s">
        <v>196</v>
      </c>
      <c r="D91" s="223" t="s">
        <v>198</v>
      </c>
      <c r="E91" s="224" t="s">
        <v>179</v>
      </c>
      <c r="F91" s="225">
        <v>0</v>
      </c>
      <c r="G91" s="226">
        <v>0</v>
      </c>
      <c r="J91" s="265"/>
      <c r="K91" s="265"/>
    </row>
    <row r="92" spans="1:12" ht="15" hidden="1">
      <c r="A92" s="278" t="s">
        <v>159</v>
      </c>
      <c r="B92" s="279">
        <v>726</v>
      </c>
      <c r="C92" s="223" t="s">
        <v>196</v>
      </c>
      <c r="D92" s="223" t="s">
        <v>198</v>
      </c>
      <c r="E92" s="224" t="s">
        <v>160</v>
      </c>
      <c r="F92" s="225">
        <v>1</v>
      </c>
      <c r="G92" s="226">
        <v>1</v>
      </c>
      <c r="J92" s="265"/>
      <c r="K92" s="265"/>
    </row>
    <row r="93" spans="1:12" ht="45">
      <c r="A93" s="216" t="s">
        <v>207</v>
      </c>
      <c r="B93" s="217">
        <v>726</v>
      </c>
      <c r="C93" s="218" t="s">
        <v>196</v>
      </c>
      <c r="D93" s="218" t="s">
        <v>208</v>
      </c>
      <c r="E93" s="98"/>
      <c r="F93" s="219">
        <f t="shared" ref="F93:G95" si="5">F94</f>
        <v>3</v>
      </c>
      <c r="G93" s="220">
        <f t="shared" si="5"/>
        <v>3</v>
      </c>
      <c r="J93" s="265"/>
      <c r="K93" s="265"/>
    </row>
    <row r="94" spans="1:12" ht="45">
      <c r="A94" s="216" t="s">
        <v>148</v>
      </c>
      <c r="B94" s="217">
        <v>726</v>
      </c>
      <c r="C94" s="218" t="s">
        <v>196</v>
      </c>
      <c r="D94" s="218" t="s">
        <v>208</v>
      </c>
      <c r="E94" s="98" t="s">
        <v>149</v>
      </c>
      <c r="F94" s="219">
        <f t="shared" si="5"/>
        <v>3</v>
      </c>
      <c r="G94" s="220">
        <f t="shared" si="5"/>
        <v>3</v>
      </c>
      <c r="J94" s="265"/>
      <c r="K94" s="265"/>
    </row>
    <row r="95" spans="1:12" ht="49.5" hidden="1" customHeight="1">
      <c r="A95" s="221" t="s">
        <v>150</v>
      </c>
      <c r="B95" s="222">
        <v>726</v>
      </c>
      <c r="C95" s="223" t="s">
        <v>196</v>
      </c>
      <c r="D95" s="223" t="s">
        <v>208</v>
      </c>
      <c r="E95" s="224" t="s">
        <v>152</v>
      </c>
      <c r="F95" s="225">
        <f t="shared" si="5"/>
        <v>3</v>
      </c>
      <c r="G95" s="226">
        <f t="shared" si="5"/>
        <v>3</v>
      </c>
      <c r="J95" s="265"/>
      <c r="K95" s="265"/>
    </row>
    <row r="96" spans="1:12" ht="30" hidden="1">
      <c r="A96" s="221" t="s">
        <v>153</v>
      </c>
      <c r="B96" s="222">
        <v>726</v>
      </c>
      <c r="C96" s="223" t="s">
        <v>196</v>
      </c>
      <c r="D96" s="223" t="s">
        <v>208</v>
      </c>
      <c r="E96" s="224" t="s">
        <v>154</v>
      </c>
      <c r="F96" s="225">
        <v>3</v>
      </c>
      <c r="G96" s="226">
        <v>3</v>
      </c>
      <c r="J96" s="265"/>
      <c r="K96" s="265"/>
    </row>
    <row r="97" spans="1:12" ht="15.75">
      <c r="A97" s="208" t="s">
        <v>71</v>
      </c>
      <c r="B97" s="209">
        <v>726</v>
      </c>
      <c r="C97" s="204" t="s">
        <v>212</v>
      </c>
      <c r="D97" s="204"/>
      <c r="E97" s="205"/>
      <c r="F97" s="206">
        <f>F98</f>
        <v>680.2</v>
      </c>
      <c r="G97" s="207">
        <f>G98</f>
        <v>705.1</v>
      </c>
      <c r="J97" s="265"/>
      <c r="K97" s="265"/>
    </row>
    <row r="98" spans="1:12" ht="31.5">
      <c r="A98" s="208" t="s">
        <v>72</v>
      </c>
      <c r="B98" s="209">
        <v>726</v>
      </c>
      <c r="C98" s="204" t="s">
        <v>213</v>
      </c>
      <c r="D98" s="204"/>
      <c r="E98" s="205"/>
      <c r="F98" s="206">
        <f>F101</f>
        <v>680.2</v>
      </c>
      <c r="G98" s="207">
        <f>G101</f>
        <v>705.1</v>
      </c>
      <c r="J98" s="265"/>
      <c r="K98" s="265"/>
    </row>
    <row r="99" spans="1:12" ht="31.5">
      <c r="A99" s="210" t="s">
        <v>129</v>
      </c>
      <c r="B99" s="211">
        <v>726</v>
      </c>
      <c r="C99" s="212" t="s">
        <v>213</v>
      </c>
      <c r="D99" s="212" t="s">
        <v>130</v>
      </c>
      <c r="E99" s="170"/>
      <c r="F99" s="242">
        <f>F100</f>
        <v>680.2</v>
      </c>
      <c r="G99" s="243">
        <f>G100</f>
        <v>705.1</v>
      </c>
      <c r="J99" s="265"/>
      <c r="K99" s="265"/>
    </row>
    <row r="100" spans="1:12" ht="47.25">
      <c r="A100" s="213" t="s">
        <v>214</v>
      </c>
      <c r="B100" s="214">
        <v>726</v>
      </c>
      <c r="C100" s="215" t="s">
        <v>213</v>
      </c>
      <c r="D100" s="215" t="s">
        <v>215</v>
      </c>
      <c r="E100" s="169"/>
      <c r="F100" s="244">
        <f>F101</f>
        <v>680.2</v>
      </c>
      <c r="G100" s="245">
        <f>G101</f>
        <v>705.1</v>
      </c>
      <c r="J100" s="265"/>
      <c r="K100" s="265"/>
    </row>
    <row r="101" spans="1:12" ht="60">
      <c r="A101" s="216" t="s">
        <v>216</v>
      </c>
      <c r="B101" s="217">
        <v>726</v>
      </c>
      <c r="C101" s="218" t="s">
        <v>213</v>
      </c>
      <c r="D101" s="218" t="s">
        <v>217</v>
      </c>
      <c r="E101" s="98"/>
      <c r="F101" s="219">
        <f>F102+F106</f>
        <v>680.2</v>
      </c>
      <c r="G101" s="220">
        <f>G102+G106</f>
        <v>705.1</v>
      </c>
      <c r="J101" s="265"/>
      <c r="K101" s="265"/>
    </row>
    <row r="102" spans="1:12" ht="105">
      <c r="A102" s="216" t="s">
        <v>137</v>
      </c>
      <c r="B102" s="217">
        <v>726</v>
      </c>
      <c r="C102" s="218" t="s">
        <v>213</v>
      </c>
      <c r="D102" s="218" t="s">
        <v>217</v>
      </c>
      <c r="E102" s="98" t="s">
        <v>138</v>
      </c>
      <c r="F102" s="219">
        <f>F103</f>
        <v>631.70000000000005</v>
      </c>
      <c r="G102" s="220">
        <f>G103</f>
        <v>656.6</v>
      </c>
      <c r="J102" s="265"/>
      <c r="K102" s="265"/>
    </row>
    <row r="103" spans="1:12" ht="45" hidden="1">
      <c r="A103" s="250" t="s">
        <v>139</v>
      </c>
      <c r="B103" s="251">
        <v>726</v>
      </c>
      <c r="C103" s="252" t="s">
        <v>213</v>
      </c>
      <c r="D103" s="252" t="s">
        <v>217</v>
      </c>
      <c r="E103" s="253" t="s">
        <v>140</v>
      </c>
      <c r="F103" s="254">
        <f>F104+F105</f>
        <v>631.70000000000005</v>
      </c>
      <c r="G103" s="255">
        <f>G104+G105</f>
        <v>656.6</v>
      </c>
      <c r="J103" s="265"/>
      <c r="K103" s="265"/>
    </row>
    <row r="104" spans="1:12" ht="30" hidden="1">
      <c r="A104" s="221" t="s">
        <v>141</v>
      </c>
      <c r="B104" s="222">
        <v>726</v>
      </c>
      <c r="C104" s="223" t="s">
        <v>213</v>
      </c>
      <c r="D104" s="223" t="s">
        <v>217</v>
      </c>
      <c r="E104" s="224" t="s">
        <v>142</v>
      </c>
      <c r="F104" s="225">
        <v>485.2</v>
      </c>
      <c r="G104" s="226">
        <v>504.3</v>
      </c>
      <c r="J104" s="265"/>
      <c r="K104" s="265"/>
      <c r="L104" s="264"/>
    </row>
    <row r="105" spans="1:12" ht="82.5" hidden="1" customHeight="1">
      <c r="A105" s="221" t="s">
        <v>143</v>
      </c>
      <c r="B105" s="222">
        <v>726</v>
      </c>
      <c r="C105" s="223" t="s">
        <v>213</v>
      </c>
      <c r="D105" s="223" t="s">
        <v>217</v>
      </c>
      <c r="E105" s="224" t="s">
        <v>144</v>
      </c>
      <c r="F105" s="225">
        <f>F104*30.2/100</f>
        <v>146.5</v>
      </c>
      <c r="G105" s="225">
        <f>G104*30.2/100</f>
        <v>152.30000000000001</v>
      </c>
      <c r="J105" s="265"/>
      <c r="K105" s="265"/>
      <c r="L105" s="264"/>
    </row>
    <row r="106" spans="1:12" ht="45">
      <c r="A106" s="216" t="s">
        <v>148</v>
      </c>
      <c r="B106" s="217">
        <v>726</v>
      </c>
      <c r="C106" s="218" t="s">
        <v>213</v>
      </c>
      <c r="D106" s="218" t="s">
        <v>217</v>
      </c>
      <c r="E106" s="98" t="s">
        <v>149</v>
      </c>
      <c r="F106" s="219">
        <f>F107</f>
        <v>48.5</v>
      </c>
      <c r="G106" s="219">
        <f>G107</f>
        <v>48.5</v>
      </c>
      <c r="J106" s="265"/>
      <c r="K106" s="265"/>
    </row>
    <row r="107" spans="1:12" ht="60" hidden="1">
      <c r="A107" s="250" t="s">
        <v>150</v>
      </c>
      <c r="B107" s="251">
        <v>726</v>
      </c>
      <c r="C107" s="252" t="s">
        <v>213</v>
      </c>
      <c r="D107" s="252" t="s">
        <v>217</v>
      </c>
      <c r="E107" s="253" t="s">
        <v>152</v>
      </c>
      <c r="F107" s="254">
        <f>F108</f>
        <v>48.5</v>
      </c>
      <c r="G107" s="255">
        <f>G108</f>
        <v>48.5</v>
      </c>
      <c r="J107" s="265"/>
      <c r="K107" s="265"/>
    </row>
    <row r="108" spans="1:12" ht="30" hidden="1">
      <c r="A108" s="250" t="s">
        <v>153</v>
      </c>
      <c r="B108" s="251">
        <v>726</v>
      </c>
      <c r="C108" s="252" t="s">
        <v>213</v>
      </c>
      <c r="D108" s="252" t="s">
        <v>217</v>
      </c>
      <c r="E108" s="253" t="s">
        <v>154</v>
      </c>
      <c r="F108" s="280">
        <v>48.5</v>
      </c>
      <c r="G108" s="281">
        <v>48.5</v>
      </c>
      <c r="J108" s="265"/>
      <c r="K108" s="265"/>
    </row>
    <row r="109" spans="1:12" ht="31.5">
      <c r="A109" s="282" t="s">
        <v>73</v>
      </c>
      <c r="B109" s="283">
        <v>726</v>
      </c>
      <c r="C109" s="284" t="s">
        <v>218</v>
      </c>
      <c r="D109" s="204"/>
      <c r="E109" s="285"/>
      <c r="F109" s="286">
        <f>F110</f>
        <v>726.8</v>
      </c>
      <c r="G109" s="287">
        <f>G110</f>
        <v>726.8</v>
      </c>
      <c r="J109" s="265"/>
      <c r="K109" s="265"/>
    </row>
    <row r="110" spans="1:12" ht="63">
      <c r="A110" s="208" t="s">
        <v>74</v>
      </c>
      <c r="B110" s="209">
        <v>726</v>
      </c>
      <c r="C110" s="204" t="s">
        <v>219</v>
      </c>
      <c r="D110" s="204"/>
      <c r="E110" s="285"/>
      <c r="F110" s="206">
        <f>F112+F117</f>
        <v>726.8</v>
      </c>
      <c r="G110" s="207">
        <f>G112+G117</f>
        <v>726.8</v>
      </c>
      <c r="J110" s="265"/>
      <c r="K110" s="265"/>
    </row>
    <row r="111" spans="1:12" ht="15.75">
      <c r="A111" s="288" t="s">
        <v>220</v>
      </c>
      <c r="B111" s="289">
        <v>726</v>
      </c>
      <c r="C111" s="212" t="s">
        <v>219</v>
      </c>
      <c r="D111" s="212" t="s">
        <v>221</v>
      </c>
      <c r="E111" s="290"/>
      <c r="F111" s="242">
        <f t="shared" ref="F111:G115" si="6">F112</f>
        <v>726.8</v>
      </c>
      <c r="G111" s="243">
        <f t="shared" si="6"/>
        <v>726.8</v>
      </c>
      <c r="J111" s="265"/>
      <c r="K111" s="265"/>
    </row>
    <row r="112" spans="1:12" ht="82.5" customHeight="1">
      <c r="A112" s="210" t="s">
        <v>222</v>
      </c>
      <c r="B112" s="211">
        <v>726</v>
      </c>
      <c r="C112" s="212" t="s">
        <v>219</v>
      </c>
      <c r="D112" s="291" t="s">
        <v>223</v>
      </c>
      <c r="E112" s="290"/>
      <c r="F112" s="242">
        <f t="shared" si="6"/>
        <v>726.8</v>
      </c>
      <c r="G112" s="243">
        <f t="shared" si="6"/>
        <v>726.8</v>
      </c>
      <c r="J112" s="265"/>
      <c r="K112" s="265"/>
    </row>
    <row r="113" spans="1:11" ht="45">
      <c r="A113" s="216" t="s">
        <v>224</v>
      </c>
      <c r="B113" s="217">
        <v>726</v>
      </c>
      <c r="C113" s="218" t="s">
        <v>219</v>
      </c>
      <c r="D113" s="292" t="s">
        <v>225</v>
      </c>
      <c r="E113" s="99"/>
      <c r="F113" s="219">
        <f t="shared" si="6"/>
        <v>726.8</v>
      </c>
      <c r="G113" s="220">
        <f t="shared" si="6"/>
        <v>726.8</v>
      </c>
      <c r="J113" s="265"/>
      <c r="K113" s="265"/>
    </row>
    <row r="114" spans="1:11" ht="45">
      <c r="A114" s="216" t="s">
        <v>148</v>
      </c>
      <c r="B114" s="217">
        <v>726</v>
      </c>
      <c r="C114" s="218" t="s">
        <v>219</v>
      </c>
      <c r="D114" s="292" t="s">
        <v>225</v>
      </c>
      <c r="E114" s="98" t="s">
        <v>149</v>
      </c>
      <c r="F114" s="219">
        <v>726.8</v>
      </c>
      <c r="G114" s="220">
        <v>726.8</v>
      </c>
      <c r="J114" s="265"/>
      <c r="K114" s="265"/>
    </row>
    <row r="115" spans="1:11" ht="60" hidden="1">
      <c r="A115" s="250" t="s">
        <v>150</v>
      </c>
      <c r="B115" s="251">
        <v>726</v>
      </c>
      <c r="C115" s="252" t="s">
        <v>219</v>
      </c>
      <c r="D115" s="293" t="s">
        <v>225</v>
      </c>
      <c r="E115" s="253" t="s">
        <v>152</v>
      </c>
      <c r="F115" s="254">
        <f t="shared" si="6"/>
        <v>726.8</v>
      </c>
      <c r="G115" s="255">
        <f t="shared" si="6"/>
        <v>726.8</v>
      </c>
      <c r="J115" s="265"/>
      <c r="K115" s="265"/>
    </row>
    <row r="116" spans="1:11" ht="30" hidden="1">
      <c r="A116" s="250" t="s">
        <v>153</v>
      </c>
      <c r="B116" s="251">
        <v>726</v>
      </c>
      <c r="C116" s="252" t="s">
        <v>219</v>
      </c>
      <c r="D116" s="293" t="s">
        <v>225</v>
      </c>
      <c r="E116" s="253" t="s">
        <v>154</v>
      </c>
      <c r="F116" s="254">
        <v>726.8</v>
      </c>
      <c r="G116" s="255">
        <v>726.8</v>
      </c>
      <c r="J116" s="265"/>
      <c r="K116" s="265"/>
    </row>
    <row r="117" spans="1:11" ht="63" hidden="1">
      <c r="A117" s="294" t="s">
        <v>226</v>
      </c>
      <c r="B117" s="295">
        <v>726</v>
      </c>
      <c r="C117" s="296" t="s">
        <v>219</v>
      </c>
      <c r="D117" s="230" t="s">
        <v>227</v>
      </c>
      <c r="E117" s="297"/>
      <c r="F117" s="298">
        <f t="shared" ref="F117:G119" si="7">F118</f>
        <v>0</v>
      </c>
      <c r="G117" s="299">
        <f t="shared" si="7"/>
        <v>0</v>
      </c>
      <c r="J117" s="265"/>
      <c r="K117" s="265"/>
    </row>
    <row r="118" spans="1:11" ht="45" hidden="1">
      <c r="A118" s="239" t="s">
        <v>148</v>
      </c>
      <c r="B118" s="240">
        <v>726</v>
      </c>
      <c r="C118" s="241" t="s">
        <v>219</v>
      </c>
      <c r="D118" s="241" t="s">
        <v>227</v>
      </c>
      <c r="E118" s="231" t="s">
        <v>149</v>
      </c>
      <c r="F118" s="300">
        <f t="shared" si="7"/>
        <v>0</v>
      </c>
      <c r="G118" s="301">
        <f t="shared" si="7"/>
        <v>0</v>
      </c>
      <c r="J118" s="265"/>
      <c r="K118" s="265"/>
    </row>
    <row r="119" spans="1:11" ht="60" hidden="1">
      <c r="A119" s="239" t="s">
        <v>150</v>
      </c>
      <c r="B119" s="240">
        <v>726</v>
      </c>
      <c r="C119" s="241" t="s">
        <v>219</v>
      </c>
      <c r="D119" s="241" t="s">
        <v>227</v>
      </c>
      <c r="E119" s="231" t="s">
        <v>152</v>
      </c>
      <c r="F119" s="300">
        <f t="shared" si="7"/>
        <v>0</v>
      </c>
      <c r="G119" s="301">
        <f t="shared" si="7"/>
        <v>0</v>
      </c>
      <c r="J119" s="265"/>
      <c r="K119" s="265"/>
    </row>
    <row r="120" spans="1:11" ht="30" hidden="1">
      <c r="A120" s="239" t="s">
        <v>153</v>
      </c>
      <c r="B120" s="240">
        <v>726</v>
      </c>
      <c r="C120" s="241" t="s">
        <v>219</v>
      </c>
      <c r="D120" s="241" t="s">
        <v>227</v>
      </c>
      <c r="E120" s="231" t="s">
        <v>154</v>
      </c>
      <c r="F120" s="300">
        <v>0</v>
      </c>
      <c r="G120" s="301">
        <v>0</v>
      </c>
      <c r="J120" s="265"/>
      <c r="K120" s="265"/>
    </row>
    <row r="121" spans="1:11" ht="15.75">
      <c r="A121" s="282" t="s">
        <v>76</v>
      </c>
      <c r="B121" s="283">
        <v>726</v>
      </c>
      <c r="C121" s="284" t="s">
        <v>228</v>
      </c>
      <c r="D121" s="284"/>
      <c r="E121" s="285"/>
      <c r="F121" s="286">
        <f>F134+F122</f>
        <v>5783.1</v>
      </c>
      <c r="G121" s="287">
        <f>G134+G122</f>
        <v>7872.7</v>
      </c>
      <c r="J121" s="265"/>
      <c r="K121" s="265"/>
    </row>
    <row r="122" spans="1:11" ht="31.5">
      <c r="A122" s="208" t="s">
        <v>112</v>
      </c>
      <c r="B122" s="209">
        <v>726</v>
      </c>
      <c r="C122" s="204" t="s">
        <v>229</v>
      </c>
      <c r="D122" s="204"/>
      <c r="E122" s="285"/>
      <c r="F122" s="206">
        <f>F129+F123</f>
        <v>5733.1</v>
      </c>
      <c r="G122" s="207">
        <f>G129+G123</f>
        <v>7852.7</v>
      </c>
      <c r="J122" s="265"/>
      <c r="K122" s="265"/>
    </row>
    <row r="123" spans="1:11" ht="47.25" hidden="1">
      <c r="A123" s="302" t="s">
        <v>131</v>
      </c>
      <c r="B123" s="303">
        <v>726</v>
      </c>
      <c r="C123" s="304" t="s">
        <v>229</v>
      </c>
      <c r="D123" s="305" t="s">
        <v>134</v>
      </c>
      <c r="E123" s="306"/>
      <c r="F123" s="307">
        <f>F127</f>
        <v>0</v>
      </c>
      <c r="G123" s="308">
        <f>G127</f>
        <v>0</v>
      </c>
      <c r="J123" s="265"/>
      <c r="K123" s="265"/>
    </row>
    <row r="124" spans="1:11" ht="45" hidden="1">
      <c r="A124" s="309" t="s">
        <v>133</v>
      </c>
      <c r="B124" s="303">
        <v>726</v>
      </c>
      <c r="C124" s="310" t="s">
        <v>229</v>
      </c>
      <c r="D124" s="305" t="s">
        <v>136</v>
      </c>
      <c r="E124" s="306"/>
      <c r="F124" s="280">
        <f>F127</f>
        <v>0</v>
      </c>
      <c r="G124" s="281">
        <f>G127</f>
        <v>0</v>
      </c>
      <c r="J124" s="265"/>
      <c r="K124" s="265"/>
    </row>
    <row r="125" spans="1:11" ht="30" hidden="1">
      <c r="A125" s="309" t="s">
        <v>135</v>
      </c>
      <c r="B125" s="303">
        <v>726</v>
      </c>
      <c r="C125" s="310" t="s">
        <v>229</v>
      </c>
      <c r="D125" s="305" t="s">
        <v>136</v>
      </c>
      <c r="E125" s="306" t="s">
        <v>149</v>
      </c>
      <c r="F125" s="280">
        <f>F124</f>
        <v>0</v>
      </c>
      <c r="G125" s="280">
        <f>G124</f>
        <v>0</v>
      </c>
      <c r="J125" s="265"/>
      <c r="K125" s="265"/>
    </row>
    <row r="126" spans="1:11" ht="45" hidden="1">
      <c r="A126" s="311" t="s">
        <v>230</v>
      </c>
      <c r="B126" s="303">
        <v>726</v>
      </c>
      <c r="C126" s="310" t="s">
        <v>229</v>
      </c>
      <c r="D126" s="305" t="s">
        <v>136</v>
      </c>
      <c r="E126" s="306" t="s">
        <v>152</v>
      </c>
      <c r="F126" s="280">
        <f>F127</f>
        <v>0</v>
      </c>
      <c r="G126" s="281">
        <f>G127</f>
        <v>0</v>
      </c>
      <c r="J126" s="265"/>
      <c r="K126" s="265"/>
    </row>
    <row r="127" spans="1:11" ht="60" hidden="1">
      <c r="A127" s="309" t="s">
        <v>150</v>
      </c>
      <c r="B127" s="303">
        <v>726</v>
      </c>
      <c r="C127" s="310" t="s">
        <v>229</v>
      </c>
      <c r="D127" s="305" t="s">
        <v>136</v>
      </c>
      <c r="E127" s="312" t="s">
        <v>154</v>
      </c>
      <c r="F127" s="280">
        <v>0</v>
      </c>
      <c r="G127" s="281">
        <v>0</v>
      </c>
      <c r="J127" s="265"/>
      <c r="K127" s="265"/>
    </row>
    <row r="128" spans="1:11" ht="15.75">
      <c r="A128" s="288" t="s">
        <v>220</v>
      </c>
      <c r="B128" s="289">
        <v>726</v>
      </c>
      <c r="C128" s="291" t="s">
        <v>229</v>
      </c>
      <c r="D128" s="212" t="s">
        <v>221</v>
      </c>
      <c r="E128" s="290"/>
      <c r="F128" s="242">
        <f t="shared" ref="F128:G132" si="8">F129</f>
        <v>5733.1</v>
      </c>
      <c r="G128" s="243">
        <f t="shared" si="8"/>
        <v>7852.7</v>
      </c>
      <c r="J128" s="265"/>
      <c r="K128" s="265"/>
    </row>
    <row r="129" spans="1:11" ht="64.5" customHeight="1">
      <c r="A129" s="288" t="s">
        <v>314</v>
      </c>
      <c r="B129" s="289">
        <v>726</v>
      </c>
      <c r="C129" s="291" t="s">
        <v>229</v>
      </c>
      <c r="D129" s="291" t="s">
        <v>232</v>
      </c>
      <c r="E129" s="290"/>
      <c r="F129" s="242">
        <f t="shared" si="8"/>
        <v>5733.1</v>
      </c>
      <c r="G129" s="243">
        <f t="shared" si="8"/>
        <v>7852.7</v>
      </c>
      <c r="J129" s="265"/>
      <c r="K129" s="265"/>
    </row>
    <row r="130" spans="1:11" ht="34.5" customHeight="1">
      <c r="A130" s="313" t="s">
        <v>210</v>
      </c>
      <c r="B130" s="314">
        <v>726</v>
      </c>
      <c r="C130" s="292" t="s">
        <v>229</v>
      </c>
      <c r="D130" s="292" t="s">
        <v>233</v>
      </c>
      <c r="E130" s="99"/>
      <c r="F130" s="270">
        <f t="shared" si="8"/>
        <v>5733.1</v>
      </c>
      <c r="G130" s="271">
        <f t="shared" si="8"/>
        <v>7852.7</v>
      </c>
      <c r="J130" s="265"/>
      <c r="K130" s="265"/>
    </row>
    <row r="131" spans="1:11" ht="31.5" customHeight="1">
      <c r="A131" s="313" t="s">
        <v>148</v>
      </c>
      <c r="B131" s="314">
        <v>726</v>
      </c>
      <c r="C131" s="292" t="s">
        <v>229</v>
      </c>
      <c r="D131" s="292" t="s">
        <v>233</v>
      </c>
      <c r="E131" s="99" t="s">
        <v>149</v>
      </c>
      <c r="F131" s="270">
        <f t="shared" si="8"/>
        <v>5733.1</v>
      </c>
      <c r="G131" s="271">
        <f t="shared" si="8"/>
        <v>7852.7</v>
      </c>
      <c r="J131" s="265"/>
      <c r="K131" s="265"/>
    </row>
    <row r="132" spans="1:11" ht="33" customHeight="1">
      <c r="A132" s="313" t="s">
        <v>150</v>
      </c>
      <c r="B132" s="314">
        <v>726</v>
      </c>
      <c r="C132" s="292" t="s">
        <v>229</v>
      </c>
      <c r="D132" s="292" t="s">
        <v>233</v>
      </c>
      <c r="E132" s="99" t="s">
        <v>152</v>
      </c>
      <c r="F132" s="270">
        <f t="shared" si="8"/>
        <v>5733.1</v>
      </c>
      <c r="G132" s="271">
        <f t="shared" si="8"/>
        <v>7852.7</v>
      </c>
      <c r="J132" s="265"/>
      <c r="K132" s="265"/>
    </row>
    <row r="133" spans="1:11" ht="33" customHeight="1">
      <c r="A133" s="313" t="s">
        <v>153</v>
      </c>
      <c r="B133" s="314">
        <v>726</v>
      </c>
      <c r="C133" s="292" t="s">
        <v>229</v>
      </c>
      <c r="D133" s="292" t="s">
        <v>233</v>
      </c>
      <c r="E133" s="99" t="s">
        <v>154</v>
      </c>
      <c r="F133" s="270">
        <v>5733.1</v>
      </c>
      <c r="G133" s="271">
        <v>7852.7</v>
      </c>
      <c r="J133" s="265"/>
      <c r="K133" s="265"/>
    </row>
    <row r="134" spans="1:11" ht="31.5">
      <c r="A134" s="208" t="s">
        <v>79</v>
      </c>
      <c r="B134" s="209">
        <v>726</v>
      </c>
      <c r="C134" s="204" t="s">
        <v>234</v>
      </c>
      <c r="D134" s="204"/>
      <c r="E134" s="285"/>
      <c r="F134" s="206">
        <f>F141+F135</f>
        <v>50</v>
      </c>
      <c r="G134" s="207">
        <f>G141+G135</f>
        <v>20</v>
      </c>
      <c r="J134" s="265"/>
      <c r="K134" s="265"/>
    </row>
    <row r="135" spans="1:11" ht="15.75">
      <c r="A135" s="315" t="s">
        <v>220</v>
      </c>
      <c r="B135" s="316">
        <v>726</v>
      </c>
      <c r="C135" s="317" t="s">
        <v>234</v>
      </c>
      <c r="D135" s="318" t="s">
        <v>221</v>
      </c>
      <c r="E135" s="319"/>
      <c r="F135" s="242">
        <f t="shared" ref="F135:G139" si="9">F136</f>
        <v>0</v>
      </c>
      <c r="G135" s="243">
        <f t="shared" si="9"/>
        <v>0</v>
      </c>
      <c r="J135" s="265"/>
      <c r="K135" s="265"/>
    </row>
    <row r="136" spans="1:11" ht="63">
      <c r="A136" s="274" t="s">
        <v>315</v>
      </c>
      <c r="B136" s="316">
        <v>726</v>
      </c>
      <c r="C136" s="317" t="s">
        <v>234</v>
      </c>
      <c r="D136" s="318" t="s">
        <v>236</v>
      </c>
      <c r="E136" s="319"/>
      <c r="F136" s="242">
        <v>0</v>
      </c>
      <c r="G136" s="243">
        <f t="shared" si="9"/>
        <v>0</v>
      </c>
      <c r="J136" s="265"/>
      <c r="K136" s="265"/>
    </row>
    <row r="137" spans="1:11" ht="45">
      <c r="A137" s="320" t="s">
        <v>237</v>
      </c>
      <c r="B137" s="321">
        <v>726</v>
      </c>
      <c r="C137" s="322" t="s">
        <v>234</v>
      </c>
      <c r="D137" s="323" t="s">
        <v>238</v>
      </c>
      <c r="E137" s="324"/>
      <c r="F137" s="219">
        <f t="shared" si="9"/>
        <v>0</v>
      </c>
      <c r="G137" s="220">
        <f t="shared" si="9"/>
        <v>0</v>
      </c>
      <c r="J137" s="265"/>
      <c r="K137" s="265"/>
    </row>
    <row r="138" spans="1:11" ht="45">
      <c r="A138" s="320" t="s">
        <v>148</v>
      </c>
      <c r="B138" s="321">
        <v>726</v>
      </c>
      <c r="C138" s="322" t="s">
        <v>234</v>
      </c>
      <c r="D138" s="323" t="s">
        <v>238</v>
      </c>
      <c r="E138" s="324" t="s">
        <v>149</v>
      </c>
      <c r="F138" s="219">
        <v>0</v>
      </c>
      <c r="G138" s="220">
        <f t="shared" si="9"/>
        <v>0</v>
      </c>
      <c r="J138" s="265"/>
      <c r="K138" s="265"/>
    </row>
    <row r="139" spans="1:11" ht="60" hidden="1">
      <c r="A139" s="325" t="s">
        <v>150</v>
      </c>
      <c r="B139" s="326">
        <v>726</v>
      </c>
      <c r="C139" s="252" t="s">
        <v>234</v>
      </c>
      <c r="D139" s="293" t="s">
        <v>238</v>
      </c>
      <c r="E139" s="253" t="s">
        <v>152</v>
      </c>
      <c r="F139" s="254">
        <f t="shared" si="9"/>
        <v>0</v>
      </c>
      <c r="G139" s="255">
        <f t="shared" si="9"/>
        <v>0</v>
      </c>
      <c r="J139" s="265"/>
      <c r="K139" s="265"/>
    </row>
    <row r="140" spans="1:11" ht="30" hidden="1">
      <c r="A140" s="325" t="s">
        <v>153</v>
      </c>
      <c r="B140" s="326">
        <v>726</v>
      </c>
      <c r="C140" s="252" t="s">
        <v>234</v>
      </c>
      <c r="D140" s="293" t="s">
        <v>238</v>
      </c>
      <c r="E140" s="253" t="s">
        <v>154</v>
      </c>
      <c r="F140" s="254">
        <v>0</v>
      </c>
      <c r="G140" s="255">
        <v>0</v>
      </c>
      <c r="J140" s="265"/>
      <c r="K140" s="265"/>
    </row>
    <row r="141" spans="1:11" ht="31.5">
      <c r="A141" s="210" t="s">
        <v>129</v>
      </c>
      <c r="B141" s="211">
        <v>726</v>
      </c>
      <c r="C141" s="212" t="s">
        <v>234</v>
      </c>
      <c r="D141" s="212" t="s">
        <v>130</v>
      </c>
      <c r="E141" s="170"/>
      <c r="F141" s="242">
        <f t="shared" ref="F141:G146" si="10">F142</f>
        <v>50</v>
      </c>
      <c r="G141" s="243">
        <f t="shared" si="10"/>
        <v>20</v>
      </c>
      <c r="J141" s="265"/>
      <c r="K141" s="265"/>
    </row>
    <row r="142" spans="1:11" ht="47.25">
      <c r="A142" s="213" t="s">
        <v>131</v>
      </c>
      <c r="B142" s="214">
        <v>726</v>
      </c>
      <c r="C142" s="215" t="s">
        <v>234</v>
      </c>
      <c r="D142" s="215" t="s">
        <v>132</v>
      </c>
      <c r="E142" s="169"/>
      <c r="F142" s="244">
        <f t="shared" si="10"/>
        <v>50</v>
      </c>
      <c r="G142" s="245">
        <f t="shared" si="10"/>
        <v>20</v>
      </c>
      <c r="J142" s="265"/>
      <c r="K142" s="265"/>
    </row>
    <row r="143" spans="1:11" ht="45">
      <c r="A143" s="216" t="s">
        <v>133</v>
      </c>
      <c r="B143" s="217">
        <v>726</v>
      </c>
      <c r="C143" s="218" t="s">
        <v>234</v>
      </c>
      <c r="D143" s="218" t="s">
        <v>134</v>
      </c>
      <c r="E143" s="98"/>
      <c r="F143" s="219">
        <f t="shared" si="10"/>
        <v>50</v>
      </c>
      <c r="G143" s="220">
        <f t="shared" si="10"/>
        <v>20</v>
      </c>
      <c r="J143" s="265"/>
      <c r="K143" s="265"/>
    </row>
    <row r="144" spans="1:11" ht="30">
      <c r="A144" s="216" t="s">
        <v>210</v>
      </c>
      <c r="B144" s="217">
        <v>726</v>
      </c>
      <c r="C144" s="218" t="s">
        <v>234</v>
      </c>
      <c r="D144" s="218" t="s">
        <v>211</v>
      </c>
      <c r="E144" s="98"/>
      <c r="F144" s="219">
        <f t="shared" si="10"/>
        <v>50</v>
      </c>
      <c r="G144" s="220">
        <f t="shared" si="10"/>
        <v>20</v>
      </c>
      <c r="J144" s="265"/>
      <c r="K144" s="265"/>
    </row>
    <row r="145" spans="1:11" ht="45">
      <c r="A145" s="216" t="s">
        <v>148</v>
      </c>
      <c r="B145" s="217">
        <v>726</v>
      </c>
      <c r="C145" s="218" t="s">
        <v>234</v>
      </c>
      <c r="D145" s="218" t="s">
        <v>211</v>
      </c>
      <c r="E145" s="98" t="s">
        <v>149</v>
      </c>
      <c r="F145" s="219">
        <f t="shared" si="10"/>
        <v>50</v>
      </c>
      <c r="G145" s="220">
        <f t="shared" si="10"/>
        <v>20</v>
      </c>
      <c r="J145" s="265"/>
      <c r="K145" s="265"/>
    </row>
    <row r="146" spans="1:11" ht="60" hidden="1">
      <c r="A146" s="221" t="s">
        <v>150</v>
      </c>
      <c r="B146" s="222">
        <v>726</v>
      </c>
      <c r="C146" s="223" t="s">
        <v>234</v>
      </c>
      <c r="D146" s="223" t="s">
        <v>211</v>
      </c>
      <c r="E146" s="224" t="s">
        <v>152</v>
      </c>
      <c r="F146" s="225">
        <f t="shared" si="10"/>
        <v>50</v>
      </c>
      <c r="G146" s="226">
        <f t="shared" si="10"/>
        <v>20</v>
      </c>
      <c r="J146" s="265"/>
      <c r="K146" s="265"/>
    </row>
    <row r="147" spans="1:11" ht="30" hidden="1">
      <c r="A147" s="221" t="s">
        <v>153</v>
      </c>
      <c r="B147" s="222">
        <v>726</v>
      </c>
      <c r="C147" s="223" t="s">
        <v>234</v>
      </c>
      <c r="D147" s="223" t="s">
        <v>211</v>
      </c>
      <c r="E147" s="224" t="s">
        <v>154</v>
      </c>
      <c r="F147" s="225">
        <v>50</v>
      </c>
      <c r="G147" s="226">
        <v>20</v>
      </c>
      <c r="J147" s="265"/>
      <c r="K147" s="265"/>
    </row>
    <row r="148" spans="1:11" ht="15.75">
      <c r="A148" s="282" t="s">
        <v>81</v>
      </c>
      <c r="B148" s="283">
        <v>726</v>
      </c>
      <c r="C148" s="284" t="s">
        <v>239</v>
      </c>
      <c r="D148" s="204"/>
      <c r="E148" s="285"/>
      <c r="F148" s="286">
        <f>F149</f>
        <v>3270</v>
      </c>
      <c r="G148" s="287">
        <f>G149</f>
        <v>3270</v>
      </c>
      <c r="J148" s="265"/>
      <c r="K148" s="265"/>
    </row>
    <row r="149" spans="1:11" ht="17.25" customHeight="1">
      <c r="A149" s="202" t="s">
        <v>85</v>
      </c>
      <c r="B149" s="203">
        <v>726</v>
      </c>
      <c r="C149" s="204" t="s">
        <v>240</v>
      </c>
      <c r="D149" s="204"/>
      <c r="E149" s="285"/>
      <c r="F149" s="206">
        <f>F166+F150</f>
        <v>3270</v>
      </c>
      <c r="G149" s="207">
        <f>G166+G150</f>
        <v>3270</v>
      </c>
      <c r="J149" s="265"/>
      <c r="K149" s="265"/>
    </row>
    <row r="150" spans="1:11" ht="15" customHeight="1">
      <c r="A150" s="210" t="s">
        <v>220</v>
      </c>
      <c r="B150" s="211">
        <v>726</v>
      </c>
      <c r="C150" s="212" t="s">
        <v>240</v>
      </c>
      <c r="D150" s="291" t="s">
        <v>221</v>
      </c>
      <c r="E150" s="290"/>
      <c r="F150" s="242">
        <f>F151+F157</f>
        <v>0</v>
      </c>
      <c r="G150" s="243">
        <f>G151+G157</f>
        <v>0</v>
      </c>
      <c r="J150" s="265"/>
      <c r="K150" s="265"/>
    </row>
    <row r="151" spans="1:11" ht="54.75" customHeight="1">
      <c r="A151" s="210" t="s">
        <v>241</v>
      </c>
      <c r="B151" s="211">
        <v>726</v>
      </c>
      <c r="C151" s="212" t="s">
        <v>240</v>
      </c>
      <c r="D151" s="291" t="s">
        <v>242</v>
      </c>
      <c r="E151" s="290"/>
      <c r="F151" s="242">
        <v>0</v>
      </c>
      <c r="G151" s="243">
        <f t="shared" ref="F151:G153" si="11">G152</f>
        <v>0</v>
      </c>
      <c r="J151" s="265"/>
      <c r="K151" s="265"/>
    </row>
    <row r="152" spans="1:11" ht="30">
      <c r="A152" s="216" t="s">
        <v>243</v>
      </c>
      <c r="B152" s="217">
        <v>726</v>
      </c>
      <c r="C152" s="218" t="s">
        <v>240</v>
      </c>
      <c r="D152" s="292" t="s">
        <v>244</v>
      </c>
      <c r="E152" s="98"/>
      <c r="F152" s="219">
        <f t="shared" si="11"/>
        <v>0</v>
      </c>
      <c r="G152" s="220">
        <f t="shared" si="11"/>
        <v>0</v>
      </c>
      <c r="J152" s="265"/>
      <c r="K152" s="265"/>
    </row>
    <row r="153" spans="1:11" ht="45">
      <c r="A153" s="216" t="s">
        <v>148</v>
      </c>
      <c r="B153" s="217">
        <v>726</v>
      </c>
      <c r="C153" s="218" t="s">
        <v>240</v>
      </c>
      <c r="D153" s="292" t="s">
        <v>244</v>
      </c>
      <c r="E153" s="98" t="s">
        <v>149</v>
      </c>
      <c r="F153" s="219">
        <f t="shared" si="11"/>
        <v>0</v>
      </c>
      <c r="G153" s="220">
        <f t="shared" si="11"/>
        <v>0</v>
      </c>
      <c r="J153" s="265"/>
      <c r="K153" s="265"/>
    </row>
    <row r="154" spans="1:11" ht="60" hidden="1">
      <c r="A154" s="250" t="s">
        <v>150</v>
      </c>
      <c r="B154" s="251">
        <v>726</v>
      </c>
      <c r="C154" s="252" t="s">
        <v>240</v>
      </c>
      <c r="D154" s="293" t="s">
        <v>244</v>
      </c>
      <c r="E154" s="253" t="s">
        <v>152</v>
      </c>
      <c r="F154" s="254">
        <f>F156+F155</f>
        <v>0</v>
      </c>
      <c r="G154" s="255">
        <f>G156+G155</f>
        <v>0</v>
      </c>
      <c r="J154" s="265"/>
      <c r="K154" s="265"/>
    </row>
    <row r="155" spans="1:11" ht="30" hidden="1">
      <c r="A155" s="250" t="s">
        <v>153</v>
      </c>
      <c r="B155" s="251">
        <v>726</v>
      </c>
      <c r="C155" s="252" t="s">
        <v>240</v>
      </c>
      <c r="D155" s="293" t="s">
        <v>244</v>
      </c>
      <c r="E155" s="253" t="s">
        <v>154</v>
      </c>
      <c r="F155" s="254">
        <v>0</v>
      </c>
      <c r="G155" s="255">
        <v>0</v>
      </c>
      <c r="J155" s="265"/>
      <c r="K155" s="265"/>
    </row>
    <row r="156" spans="1:11" ht="15" hidden="1">
      <c r="A156" s="250" t="s">
        <v>163</v>
      </c>
      <c r="B156" s="251">
        <v>726</v>
      </c>
      <c r="C156" s="252" t="s">
        <v>240</v>
      </c>
      <c r="D156" s="293" t="s">
        <v>244</v>
      </c>
      <c r="E156" s="253" t="s">
        <v>164</v>
      </c>
      <c r="F156" s="254">
        <v>0</v>
      </c>
      <c r="G156" s="255">
        <v>0</v>
      </c>
      <c r="J156" s="265"/>
      <c r="K156" s="265"/>
    </row>
    <row r="157" spans="1:11" ht="78.75" hidden="1">
      <c r="A157" s="294" t="s">
        <v>245</v>
      </c>
      <c r="B157" s="295">
        <v>726</v>
      </c>
      <c r="C157" s="296" t="s">
        <v>240</v>
      </c>
      <c r="D157" s="327" t="s">
        <v>246</v>
      </c>
      <c r="E157" s="297"/>
      <c r="F157" s="328">
        <f>F158+F162</f>
        <v>0</v>
      </c>
      <c r="G157" s="329">
        <f>G158+G162</f>
        <v>0</v>
      </c>
      <c r="J157" s="265"/>
      <c r="K157" s="265"/>
    </row>
    <row r="158" spans="1:11" ht="30" hidden="1">
      <c r="A158" s="239" t="s">
        <v>247</v>
      </c>
      <c r="B158" s="240">
        <v>726</v>
      </c>
      <c r="C158" s="241" t="s">
        <v>240</v>
      </c>
      <c r="D158" s="330" t="s">
        <v>248</v>
      </c>
      <c r="E158" s="231"/>
      <c r="F158" s="237">
        <f t="shared" ref="F158:G160" si="12">F159</f>
        <v>0</v>
      </c>
      <c r="G158" s="238">
        <f t="shared" si="12"/>
        <v>0</v>
      </c>
      <c r="J158" s="265"/>
      <c r="K158" s="265"/>
    </row>
    <row r="159" spans="1:11" ht="45" hidden="1">
      <c r="A159" s="239" t="s">
        <v>148</v>
      </c>
      <c r="B159" s="240">
        <v>726</v>
      </c>
      <c r="C159" s="241" t="s">
        <v>240</v>
      </c>
      <c r="D159" s="330" t="s">
        <v>248</v>
      </c>
      <c r="E159" s="231" t="s">
        <v>149</v>
      </c>
      <c r="F159" s="237">
        <f t="shared" si="12"/>
        <v>0</v>
      </c>
      <c r="G159" s="238">
        <f t="shared" si="12"/>
        <v>0</v>
      </c>
      <c r="J159" s="265"/>
      <c r="K159" s="265"/>
    </row>
    <row r="160" spans="1:11" ht="60" hidden="1">
      <c r="A160" s="239" t="s">
        <v>150</v>
      </c>
      <c r="B160" s="240">
        <v>726</v>
      </c>
      <c r="C160" s="241" t="s">
        <v>240</v>
      </c>
      <c r="D160" s="330" t="s">
        <v>248</v>
      </c>
      <c r="E160" s="231" t="s">
        <v>152</v>
      </c>
      <c r="F160" s="237">
        <f t="shared" si="12"/>
        <v>0</v>
      </c>
      <c r="G160" s="238">
        <f t="shared" si="12"/>
        <v>0</v>
      </c>
      <c r="J160" s="265"/>
      <c r="K160" s="265"/>
    </row>
    <row r="161" spans="1:11" ht="30" hidden="1">
      <c r="A161" s="239" t="s">
        <v>153</v>
      </c>
      <c r="B161" s="240">
        <v>726</v>
      </c>
      <c r="C161" s="241" t="s">
        <v>240</v>
      </c>
      <c r="D161" s="330" t="s">
        <v>248</v>
      </c>
      <c r="E161" s="231" t="s">
        <v>154</v>
      </c>
      <c r="F161" s="237">
        <v>0</v>
      </c>
      <c r="G161" s="238">
        <v>0</v>
      </c>
      <c r="J161" s="265"/>
      <c r="K161" s="265"/>
    </row>
    <row r="162" spans="1:11" ht="31.5" hidden="1">
      <c r="A162" s="234" t="s">
        <v>249</v>
      </c>
      <c r="B162" s="235">
        <v>726</v>
      </c>
      <c r="C162" s="331" t="s">
        <v>240</v>
      </c>
      <c r="D162" s="236" t="s">
        <v>250</v>
      </c>
      <c r="E162" s="231"/>
      <c r="F162" s="237">
        <f>F164</f>
        <v>0</v>
      </c>
      <c r="G162" s="238">
        <f>G164</f>
        <v>0</v>
      </c>
      <c r="J162" s="265"/>
      <c r="K162" s="265"/>
    </row>
    <row r="163" spans="1:11" ht="45" hidden="1">
      <c r="A163" s="239" t="s">
        <v>148</v>
      </c>
      <c r="B163" s="240">
        <v>726</v>
      </c>
      <c r="C163" s="330" t="s">
        <v>240</v>
      </c>
      <c r="D163" s="241" t="s">
        <v>250</v>
      </c>
      <c r="E163" s="231" t="s">
        <v>149</v>
      </c>
      <c r="F163" s="237">
        <f>F164</f>
        <v>0</v>
      </c>
      <c r="G163" s="238">
        <f>G164</f>
        <v>0</v>
      </c>
      <c r="J163" s="265"/>
      <c r="K163" s="265"/>
    </row>
    <row r="164" spans="1:11" ht="60" hidden="1">
      <c r="A164" s="239" t="s">
        <v>150</v>
      </c>
      <c r="B164" s="240">
        <v>726</v>
      </c>
      <c r="C164" s="330" t="s">
        <v>240</v>
      </c>
      <c r="D164" s="241" t="s">
        <v>250</v>
      </c>
      <c r="E164" s="231" t="s">
        <v>152</v>
      </c>
      <c r="F164" s="237">
        <f>F165</f>
        <v>0</v>
      </c>
      <c r="G164" s="238">
        <f>G165</f>
        <v>0</v>
      </c>
      <c r="J164" s="265"/>
      <c r="K164" s="265"/>
    </row>
    <row r="165" spans="1:11" ht="30" hidden="1">
      <c r="A165" s="239" t="s">
        <v>153</v>
      </c>
      <c r="B165" s="240">
        <v>726</v>
      </c>
      <c r="C165" s="330" t="s">
        <v>240</v>
      </c>
      <c r="D165" s="241" t="s">
        <v>250</v>
      </c>
      <c r="E165" s="231" t="s">
        <v>154</v>
      </c>
      <c r="F165" s="237">
        <v>0</v>
      </c>
      <c r="G165" s="238">
        <v>0</v>
      </c>
      <c r="J165" s="265"/>
      <c r="K165" s="265"/>
    </row>
    <row r="166" spans="1:11" ht="31.5">
      <c r="A166" s="210" t="s">
        <v>129</v>
      </c>
      <c r="B166" s="211">
        <v>726</v>
      </c>
      <c r="C166" s="212" t="s">
        <v>240</v>
      </c>
      <c r="D166" s="212" t="s">
        <v>130</v>
      </c>
      <c r="E166" s="170"/>
      <c r="F166" s="242">
        <f>F167+F182+F186</f>
        <v>3270</v>
      </c>
      <c r="G166" s="243">
        <f>G167+G182+G186</f>
        <v>3270</v>
      </c>
      <c r="J166" s="265"/>
      <c r="K166" s="265"/>
    </row>
    <row r="167" spans="1:11" ht="47.25">
      <c r="A167" s="213" t="s">
        <v>131</v>
      </c>
      <c r="B167" s="214">
        <v>726</v>
      </c>
      <c r="C167" s="215" t="s">
        <v>240</v>
      </c>
      <c r="D167" s="215" t="s">
        <v>132</v>
      </c>
      <c r="E167" s="169"/>
      <c r="F167" s="244">
        <f>F168</f>
        <v>150</v>
      </c>
      <c r="G167" s="245">
        <f>G168</f>
        <v>150</v>
      </c>
      <c r="J167" s="265"/>
      <c r="K167" s="265"/>
    </row>
    <row r="168" spans="1:11" ht="45">
      <c r="A168" s="216" t="s">
        <v>133</v>
      </c>
      <c r="B168" s="217">
        <v>726</v>
      </c>
      <c r="C168" s="218" t="s">
        <v>240</v>
      </c>
      <c r="D168" s="218" t="s">
        <v>134</v>
      </c>
      <c r="E168" s="98"/>
      <c r="F168" s="219">
        <f>F173+F169</f>
        <v>150</v>
      </c>
      <c r="G168" s="220">
        <f>G173+G169</f>
        <v>150</v>
      </c>
      <c r="J168" s="265"/>
      <c r="K168" s="265"/>
    </row>
    <row r="169" spans="1:11" ht="63" hidden="1">
      <c r="A169" s="332" t="s">
        <v>251</v>
      </c>
      <c r="B169" s="333">
        <v>726</v>
      </c>
      <c r="C169" s="334" t="s">
        <v>240</v>
      </c>
      <c r="D169" s="334" t="s">
        <v>252</v>
      </c>
      <c r="E169" s="335"/>
      <c r="F169" s="328">
        <f>F172</f>
        <v>0</v>
      </c>
      <c r="G169" s="329">
        <f>G172</f>
        <v>0</v>
      </c>
      <c r="J169" s="265"/>
      <c r="K169" s="265"/>
    </row>
    <row r="170" spans="1:11" ht="45" hidden="1">
      <c r="A170" s="266" t="s">
        <v>148</v>
      </c>
      <c r="B170" s="336">
        <v>726</v>
      </c>
      <c r="C170" s="267" t="s">
        <v>240</v>
      </c>
      <c r="D170" s="267" t="s">
        <v>252</v>
      </c>
      <c r="E170" s="263" t="s">
        <v>149</v>
      </c>
      <c r="F170" s="237">
        <f>F172</f>
        <v>0</v>
      </c>
      <c r="G170" s="238">
        <f>G172</f>
        <v>0</v>
      </c>
      <c r="J170" s="265"/>
      <c r="K170" s="265"/>
    </row>
    <row r="171" spans="1:11" ht="60" hidden="1">
      <c r="A171" s="266" t="s">
        <v>150</v>
      </c>
      <c r="B171" s="336">
        <v>726</v>
      </c>
      <c r="C171" s="267" t="s">
        <v>240</v>
      </c>
      <c r="D171" s="267" t="s">
        <v>252</v>
      </c>
      <c r="E171" s="263" t="s">
        <v>152</v>
      </c>
      <c r="F171" s="237">
        <f>F172</f>
        <v>0</v>
      </c>
      <c r="G171" s="238">
        <f>G172</f>
        <v>0</v>
      </c>
      <c r="J171" s="265"/>
      <c r="K171" s="265"/>
    </row>
    <row r="172" spans="1:11" ht="30" hidden="1">
      <c r="A172" s="266" t="s">
        <v>153</v>
      </c>
      <c r="B172" s="336">
        <v>726</v>
      </c>
      <c r="C172" s="267" t="s">
        <v>240</v>
      </c>
      <c r="D172" s="267" t="s">
        <v>252</v>
      </c>
      <c r="E172" s="263" t="s">
        <v>154</v>
      </c>
      <c r="F172" s="219">
        <v>0</v>
      </c>
      <c r="G172" s="220">
        <v>0</v>
      </c>
      <c r="J172" s="265"/>
      <c r="K172" s="265"/>
    </row>
    <row r="173" spans="1:11" ht="31.5">
      <c r="A173" s="213" t="s">
        <v>253</v>
      </c>
      <c r="B173" s="214">
        <v>726</v>
      </c>
      <c r="C173" s="215" t="s">
        <v>240</v>
      </c>
      <c r="D173" s="215" t="s">
        <v>254</v>
      </c>
      <c r="E173" s="169"/>
      <c r="F173" s="244">
        <f>F178+F174</f>
        <v>150</v>
      </c>
      <c r="G173" s="245">
        <f>G178+G174</f>
        <v>150</v>
      </c>
      <c r="J173" s="265"/>
      <c r="K173" s="265"/>
    </row>
    <row r="174" spans="1:11" ht="31.5" hidden="1">
      <c r="A174" s="294" t="s">
        <v>255</v>
      </c>
      <c r="B174" s="295">
        <v>726</v>
      </c>
      <c r="C174" s="296" t="s">
        <v>240</v>
      </c>
      <c r="D174" s="296" t="s">
        <v>256</v>
      </c>
      <c r="E174" s="337"/>
      <c r="F174" s="244">
        <f t="shared" ref="F174:G176" si="13">F175</f>
        <v>0</v>
      </c>
      <c r="G174" s="245">
        <f t="shared" si="13"/>
        <v>0</v>
      </c>
      <c r="J174" s="265"/>
      <c r="K174" s="265"/>
    </row>
    <row r="175" spans="1:11" ht="45" hidden="1">
      <c r="A175" s="239" t="s">
        <v>148</v>
      </c>
      <c r="B175" s="240">
        <v>726</v>
      </c>
      <c r="C175" s="241" t="s">
        <v>240</v>
      </c>
      <c r="D175" s="241" t="s">
        <v>256</v>
      </c>
      <c r="E175" s="231" t="s">
        <v>149</v>
      </c>
      <c r="F175" s="219">
        <f t="shared" si="13"/>
        <v>0</v>
      </c>
      <c r="G175" s="220">
        <f t="shared" si="13"/>
        <v>0</v>
      </c>
      <c r="J175" s="265"/>
      <c r="K175" s="265"/>
    </row>
    <row r="176" spans="1:11" ht="60" hidden="1">
      <c r="A176" s="239" t="s">
        <v>150</v>
      </c>
      <c r="B176" s="240">
        <v>726</v>
      </c>
      <c r="C176" s="241" t="s">
        <v>240</v>
      </c>
      <c r="D176" s="241" t="s">
        <v>256</v>
      </c>
      <c r="E176" s="231" t="s">
        <v>152</v>
      </c>
      <c r="F176" s="219">
        <f t="shared" si="13"/>
        <v>0</v>
      </c>
      <c r="G176" s="220">
        <f t="shared" si="13"/>
        <v>0</v>
      </c>
      <c r="J176" s="265"/>
      <c r="K176" s="265"/>
    </row>
    <row r="177" spans="1:11" ht="30" hidden="1">
      <c r="A177" s="239" t="s">
        <v>153</v>
      </c>
      <c r="B177" s="240">
        <v>726</v>
      </c>
      <c r="C177" s="241" t="s">
        <v>240</v>
      </c>
      <c r="D177" s="241" t="s">
        <v>256</v>
      </c>
      <c r="E177" s="231" t="s">
        <v>154</v>
      </c>
      <c r="F177" s="219"/>
      <c r="G177" s="220">
        <v>0</v>
      </c>
      <c r="J177" s="265"/>
      <c r="K177" s="265"/>
    </row>
    <row r="178" spans="1:11" ht="31.5">
      <c r="A178" s="210" t="s">
        <v>257</v>
      </c>
      <c r="B178" s="211">
        <v>726</v>
      </c>
      <c r="C178" s="212" t="s">
        <v>240</v>
      </c>
      <c r="D178" s="212" t="s">
        <v>258</v>
      </c>
      <c r="E178" s="170"/>
      <c r="F178" s="242">
        <f t="shared" ref="F178:G180" si="14">F179</f>
        <v>150</v>
      </c>
      <c r="G178" s="243">
        <f t="shared" si="14"/>
        <v>150</v>
      </c>
      <c r="J178" s="265"/>
      <c r="K178" s="265"/>
    </row>
    <row r="179" spans="1:11" ht="45">
      <c r="A179" s="216" t="s">
        <v>148</v>
      </c>
      <c r="B179" s="217">
        <v>726</v>
      </c>
      <c r="C179" s="218" t="s">
        <v>240</v>
      </c>
      <c r="D179" s="218" t="s">
        <v>258</v>
      </c>
      <c r="E179" s="98" t="s">
        <v>149</v>
      </c>
      <c r="F179" s="219">
        <f t="shared" si="14"/>
        <v>150</v>
      </c>
      <c r="G179" s="220">
        <f t="shared" si="14"/>
        <v>150</v>
      </c>
      <c r="J179" s="265"/>
      <c r="K179" s="265"/>
    </row>
    <row r="180" spans="1:11" ht="60" hidden="1">
      <c r="A180" s="221" t="s">
        <v>150</v>
      </c>
      <c r="B180" s="222">
        <v>726</v>
      </c>
      <c r="C180" s="223" t="s">
        <v>240</v>
      </c>
      <c r="D180" s="223" t="s">
        <v>258</v>
      </c>
      <c r="E180" s="224" t="s">
        <v>152</v>
      </c>
      <c r="F180" s="225">
        <f t="shared" si="14"/>
        <v>150</v>
      </c>
      <c r="G180" s="226">
        <f t="shared" si="14"/>
        <v>150</v>
      </c>
      <c r="J180" s="265"/>
      <c r="K180" s="265"/>
    </row>
    <row r="181" spans="1:11" ht="30" hidden="1">
      <c r="A181" s="221" t="s">
        <v>153</v>
      </c>
      <c r="B181" s="222">
        <v>726</v>
      </c>
      <c r="C181" s="223" t="s">
        <v>240</v>
      </c>
      <c r="D181" s="223" t="s">
        <v>258</v>
      </c>
      <c r="E181" s="224" t="s">
        <v>154</v>
      </c>
      <c r="F181" s="225">
        <v>150</v>
      </c>
      <c r="G181" s="226">
        <v>150</v>
      </c>
      <c r="J181" s="265"/>
      <c r="K181" s="265"/>
    </row>
    <row r="182" spans="1:11" ht="63">
      <c r="A182" s="210" t="s">
        <v>226</v>
      </c>
      <c r="B182" s="211">
        <v>726</v>
      </c>
      <c r="C182" s="212" t="s">
        <v>240</v>
      </c>
      <c r="D182" s="204" t="s">
        <v>227</v>
      </c>
      <c r="E182" s="170"/>
      <c r="F182" s="338">
        <f t="shared" ref="F182:G184" si="15">F183</f>
        <v>3120</v>
      </c>
      <c r="G182" s="339">
        <f t="shared" si="15"/>
        <v>3120</v>
      </c>
      <c r="J182" s="265"/>
      <c r="K182" s="265"/>
    </row>
    <row r="183" spans="1:11" ht="45">
      <c r="A183" s="216" t="s">
        <v>148</v>
      </c>
      <c r="B183" s="217">
        <v>726</v>
      </c>
      <c r="C183" s="218" t="s">
        <v>240</v>
      </c>
      <c r="D183" s="218" t="s">
        <v>227</v>
      </c>
      <c r="E183" s="98" t="s">
        <v>149</v>
      </c>
      <c r="F183" s="270">
        <v>3120</v>
      </c>
      <c r="G183" s="271">
        <v>3120</v>
      </c>
      <c r="J183" s="265"/>
      <c r="K183" s="265"/>
    </row>
    <row r="184" spans="1:11" ht="60">
      <c r="A184" s="340" t="s">
        <v>150</v>
      </c>
      <c r="B184" s="341">
        <v>726</v>
      </c>
      <c r="C184" s="342" t="s">
        <v>240</v>
      </c>
      <c r="D184" s="342" t="s">
        <v>227</v>
      </c>
      <c r="E184" s="343" t="s">
        <v>152</v>
      </c>
      <c r="F184" s="344">
        <f t="shared" si="15"/>
        <v>3284.2</v>
      </c>
      <c r="G184" s="345">
        <f t="shared" si="15"/>
        <v>3250</v>
      </c>
      <c r="J184" s="265"/>
      <c r="K184" s="265"/>
    </row>
    <row r="185" spans="1:11" ht="30">
      <c r="A185" s="340" t="s">
        <v>153</v>
      </c>
      <c r="B185" s="341">
        <v>726</v>
      </c>
      <c r="C185" s="342" t="s">
        <v>240</v>
      </c>
      <c r="D185" s="342" t="s">
        <v>227</v>
      </c>
      <c r="E185" s="343" t="s">
        <v>154</v>
      </c>
      <c r="F185" s="344">
        <f>3120+164.2</f>
        <v>3284.2</v>
      </c>
      <c r="G185" s="345">
        <f>3120+130</f>
        <v>3250</v>
      </c>
      <c r="J185" s="265"/>
      <c r="K185" s="265"/>
    </row>
    <row r="186" spans="1:11" ht="94.5">
      <c r="A186" s="346" t="s">
        <v>316</v>
      </c>
      <c r="B186" s="347" t="s">
        <v>166</v>
      </c>
      <c r="C186" s="334" t="s">
        <v>240</v>
      </c>
      <c r="D186" s="334" t="s">
        <v>317</v>
      </c>
      <c r="E186" s="335"/>
      <c r="F186" s="244">
        <f t="shared" ref="F186:G188" si="16">F187</f>
        <v>0</v>
      </c>
      <c r="G186" s="245">
        <f t="shared" si="16"/>
        <v>0</v>
      </c>
      <c r="J186" s="265"/>
      <c r="K186" s="265"/>
    </row>
    <row r="187" spans="1:11" ht="45">
      <c r="A187" s="348" t="s">
        <v>148</v>
      </c>
      <c r="B187" s="349" t="s">
        <v>166</v>
      </c>
      <c r="C187" s="267" t="s">
        <v>240</v>
      </c>
      <c r="D187" s="267" t="s">
        <v>317</v>
      </c>
      <c r="E187" s="263" t="s">
        <v>149</v>
      </c>
      <c r="F187" s="219">
        <f t="shared" si="16"/>
        <v>0</v>
      </c>
      <c r="G187" s="220">
        <f t="shared" si="16"/>
        <v>0</v>
      </c>
      <c r="J187" s="265"/>
      <c r="K187" s="265"/>
    </row>
    <row r="188" spans="1:11" ht="60">
      <c r="A188" s="348" t="s">
        <v>150</v>
      </c>
      <c r="B188" s="349" t="s">
        <v>166</v>
      </c>
      <c r="C188" s="267" t="s">
        <v>240</v>
      </c>
      <c r="D188" s="267" t="s">
        <v>317</v>
      </c>
      <c r="E188" s="263" t="s">
        <v>152</v>
      </c>
      <c r="F188" s="219">
        <f t="shared" si="16"/>
        <v>0</v>
      </c>
      <c r="G188" s="220">
        <f t="shared" si="16"/>
        <v>0</v>
      </c>
      <c r="J188" s="265"/>
      <c r="K188" s="265"/>
    </row>
    <row r="189" spans="1:11" ht="30">
      <c r="A189" s="348" t="s">
        <v>153</v>
      </c>
      <c r="B189" s="350" t="s">
        <v>166</v>
      </c>
      <c r="C189" s="267" t="s">
        <v>240</v>
      </c>
      <c r="D189" s="267" t="s">
        <v>317</v>
      </c>
      <c r="E189" s="263" t="s">
        <v>154</v>
      </c>
      <c r="F189" s="219">
        <v>0</v>
      </c>
      <c r="G189" s="220">
        <v>0</v>
      </c>
      <c r="J189" s="265"/>
      <c r="K189" s="265"/>
    </row>
    <row r="190" spans="1:11" ht="15.75">
      <c r="A190" s="351" t="s">
        <v>86</v>
      </c>
      <c r="B190" s="229">
        <v>726</v>
      </c>
      <c r="C190" s="230" t="s">
        <v>262</v>
      </c>
      <c r="D190" s="352"/>
      <c r="E190" s="353"/>
      <c r="F190" s="354">
        <f>F193</f>
        <v>0</v>
      </c>
      <c r="G190" s="355">
        <f>G193</f>
        <v>0</v>
      </c>
      <c r="J190" s="265"/>
      <c r="K190" s="265"/>
    </row>
    <row r="191" spans="1:11" ht="31.5">
      <c r="A191" s="351" t="s">
        <v>88</v>
      </c>
      <c r="B191" s="229">
        <v>726</v>
      </c>
      <c r="C191" s="230" t="s">
        <v>263</v>
      </c>
      <c r="D191" s="330"/>
      <c r="E191" s="231"/>
      <c r="F191" s="300">
        <f>F193</f>
        <v>0</v>
      </c>
      <c r="G191" s="301">
        <f>G193</f>
        <v>0</v>
      </c>
      <c r="J191" s="265"/>
      <c r="K191" s="265"/>
    </row>
    <row r="192" spans="1:11" ht="15.75">
      <c r="A192" s="294" t="s">
        <v>220</v>
      </c>
      <c r="B192" s="240">
        <v>726</v>
      </c>
      <c r="C192" s="230" t="s">
        <v>263</v>
      </c>
      <c r="D192" s="327" t="s">
        <v>221</v>
      </c>
      <c r="E192" s="231"/>
      <c r="F192" s="300">
        <f>F193</f>
        <v>0</v>
      </c>
      <c r="G192" s="301">
        <f>G193</f>
        <v>0</v>
      </c>
      <c r="J192" s="265"/>
      <c r="K192" s="265"/>
    </row>
    <row r="193" spans="1:11" ht="81" customHeight="1">
      <c r="A193" s="356" t="s">
        <v>264</v>
      </c>
      <c r="B193" s="235">
        <v>726</v>
      </c>
      <c r="C193" s="236" t="s">
        <v>263</v>
      </c>
      <c r="D193" s="357" t="s">
        <v>265</v>
      </c>
      <c r="E193" s="337"/>
      <c r="F193" s="358">
        <f>F196+F199</f>
        <v>0</v>
      </c>
      <c r="G193" s="359">
        <f>G196+G199</f>
        <v>0</v>
      </c>
      <c r="J193" s="265"/>
      <c r="K193" s="265"/>
    </row>
    <row r="194" spans="1:11" ht="47.25">
      <c r="A194" s="234" t="s">
        <v>266</v>
      </c>
      <c r="B194" s="235">
        <v>726</v>
      </c>
      <c r="C194" s="236" t="s">
        <v>263</v>
      </c>
      <c r="D194" s="360" t="s">
        <v>268</v>
      </c>
      <c r="E194" s="337"/>
      <c r="F194" s="358">
        <f>F196</f>
        <v>0</v>
      </c>
      <c r="G194" s="359">
        <f>G196</f>
        <v>0</v>
      </c>
      <c r="J194" s="265"/>
      <c r="K194" s="265"/>
    </row>
    <row r="195" spans="1:11" ht="60">
      <c r="A195" s="239" t="s">
        <v>150</v>
      </c>
      <c r="B195" s="240">
        <v>726</v>
      </c>
      <c r="C195" s="241" t="s">
        <v>263</v>
      </c>
      <c r="D195" s="361" t="s">
        <v>268</v>
      </c>
      <c r="E195" s="231" t="s">
        <v>152</v>
      </c>
      <c r="F195" s="300">
        <f>F196</f>
        <v>0</v>
      </c>
      <c r="G195" s="301">
        <f>G196</f>
        <v>0</v>
      </c>
      <c r="J195" s="265"/>
      <c r="K195" s="265"/>
    </row>
    <row r="196" spans="1:11" ht="30">
      <c r="A196" s="239" t="s">
        <v>153</v>
      </c>
      <c r="B196" s="240">
        <v>726</v>
      </c>
      <c r="C196" s="241" t="s">
        <v>263</v>
      </c>
      <c r="D196" s="361" t="s">
        <v>268</v>
      </c>
      <c r="E196" s="231" t="s">
        <v>154</v>
      </c>
      <c r="F196" s="300">
        <v>0</v>
      </c>
      <c r="G196" s="301">
        <v>0</v>
      </c>
      <c r="J196" s="265"/>
      <c r="K196" s="265"/>
    </row>
    <row r="197" spans="1:11" ht="63">
      <c r="A197" s="234" t="s">
        <v>269</v>
      </c>
      <c r="B197" s="235">
        <v>726</v>
      </c>
      <c r="C197" s="236" t="s">
        <v>263</v>
      </c>
      <c r="D197" s="360" t="s">
        <v>270</v>
      </c>
      <c r="E197" s="337"/>
      <c r="F197" s="362">
        <f>F199</f>
        <v>0</v>
      </c>
      <c r="G197" s="363">
        <f>G199</f>
        <v>0</v>
      </c>
      <c r="J197" s="265"/>
      <c r="K197" s="265"/>
    </row>
    <row r="198" spans="1:11" ht="60">
      <c r="A198" s="239" t="s">
        <v>150</v>
      </c>
      <c r="B198" s="240">
        <v>726</v>
      </c>
      <c r="C198" s="241" t="s">
        <v>263</v>
      </c>
      <c r="D198" s="361" t="s">
        <v>270</v>
      </c>
      <c r="E198" s="231" t="s">
        <v>152</v>
      </c>
      <c r="F198" s="270">
        <f>F199</f>
        <v>0</v>
      </c>
      <c r="G198" s="271">
        <f>G199</f>
        <v>0</v>
      </c>
      <c r="J198" s="265"/>
      <c r="K198" s="265"/>
    </row>
    <row r="199" spans="1:11" ht="30">
      <c r="A199" s="239" t="s">
        <v>153</v>
      </c>
      <c r="B199" s="240">
        <v>726</v>
      </c>
      <c r="C199" s="241" t="s">
        <v>263</v>
      </c>
      <c r="D199" s="361" t="s">
        <v>270</v>
      </c>
      <c r="E199" s="231" t="s">
        <v>154</v>
      </c>
      <c r="F199" s="270">
        <v>0</v>
      </c>
      <c r="G199" s="271">
        <v>0</v>
      </c>
      <c r="J199" s="265"/>
      <c r="K199" s="265"/>
    </row>
    <row r="200" spans="1:11" ht="15.75">
      <c r="A200" s="208" t="s">
        <v>89</v>
      </c>
      <c r="B200" s="209">
        <v>726</v>
      </c>
      <c r="C200" s="204" t="s">
        <v>271</v>
      </c>
      <c r="D200" s="364"/>
      <c r="E200" s="98"/>
      <c r="F200" s="286">
        <f>F201+F205</f>
        <v>10</v>
      </c>
      <c r="G200" s="287">
        <f>G201+G205</f>
        <v>1</v>
      </c>
      <c r="J200" s="265"/>
      <c r="K200" s="265"/>
    </row>
    <row r="201" spans="1:11" ht="15.75" hidden="1">
      <c r="A201" s="365" t="s">
        <v>90</v>
      </c>
      <c r="B201" s="229">
        <v>726</v>
      </c>
      <c r="C201" s="230" t="s">
        <v>272</v>
      </c>
      <c r="D201" s="361"/>
      <c r="E201" s="231"/>
      <c r="F201" s="300">
        <f>F204</f>
        <v>0</v>
      </c>
      <c r="G201" s="271">
        <f>G204</f>
        <v>0</v>
      </c>
      <c r="J201" s="265"/>
      <c r="K201" s="265"/>
    </row>
    <row r="202" spans="1:11" ht="30" hidden="1">
      <c r="A202" s="366" t="s">
        <v>210</v>
      </c>
      <c r="B202" s="240">
        <v>726</v>
      </c>
      <c r="C202" s="241" t="s">
        <v>272</v>
      </c>
      <c r="D202" s="361" t="s">
        <v>273</v>
      </c>
      <c r="E202" s="231"/>
      <c r="F202" s="300">
        <f>F204</f>
        <v>0</v>
      </c>
      <c r="G202" s="271">
        <f>G204</f>
        <v>0</v>
      </c>
      <c r="J202" s="265"/>
      <c r="K202" s="265"/>
    </row>
    <row r="203" spans="1:11" ht="45" hidden="1">
      <c r="A203" s="366" t="s">
        <v>148</v>
      </c>
      <c r="B203" s="240">
        <v>726</v>
      </c>
      <c r="C203" s="241" t="s">
        <v>272</v>
      </c>
      <c r="D203" s="361" t="s">
        <v>273</v>
      </c>
      <c r="E203" s="231" t="s">
        <v>152</v>
      </c>
      <c r="F203" s="300">
        <f>F204</f>
        <v>0</v>
      </c>
      <c r="G203" s="271">
        <f>G204</f>
        <v>0</v>
      </c>
      <c r="J203" s="265"/>
      <c r="K203" s="265"/>
    </row>
    <row r="204" spans="1:11" ht="60" hidden="1">
      <c r="A204" s="366" t="s">
        <v>150</v>
      </c>
      <c r="B204" s="240">
        <v>726</v>
      </c>
      <c r="C204" s="241" t="s">
        <v>272</v>
      </c>
      <c r="D204" s="361" t="s">
        <v>273</v>
      </c>
      <c r="E204" s="231" t="s">
        <v>154</v>
      </c>
      <c r="F204" s="300">
        <v>0</v>
      </c>
      <c r="G204" s="271">
        <v>0</v>
      </c>
      <c r="J204" s="265"/>
      <c r="K204" s="265"/>
    </row>
    <row r="205" spans="1:11" ht="47.25">
      <c r="A205" s="367" t="s">
        <v>91</v>
      </c>
      <c r="B205" s="209">
        <v>726</v>
      </c>
      <c r="C205" s="204" t="s">
        <v>274</v>
      </c>
      <c r="D205" s="368"/>
      <c r="E205" s="205"/>
      <c r="F205" s="286">
        <f>F208</f>
        <v>10</v>
      </c>
      <c r="G205" s="287">
        <f>G208</f>
        <v>1</v>
      </c>
      <c r="J205" s="265"/>
      <c r="K205" s="265"/>
    </row>
    <row r="206" spans="1:11" ht="30">
      <c r="A206" s="369" t="s">
        <v>210</v>
      </c>
      <c r="B206" s="217">
        <v>726</v>
      </c>
      <c r="C206" s="218" t="s">
        <v>274</v>
      </c>
      <c r="D206" s="364" t="s">
        <v>273</v>
      </c>
      <c r="E206" s="98" t="s">
        <v>149</v>
      </c>
      <c r="F206" s="270">
        <f>F208</f>
        <v>10</v>
      </c>
      <c r="G206" s="271">
        <f>G208</f>
        <v>1</v>
      </c>
      <c r="J206" s="265"/>
      <c r="K206" s="265"/>
    </row>
    <row r="207" spans="1:11" ht="45">
      <c r="A207" s="370" t="s">
        <v>148</v>
      </c>
      <c r="B207" s="341">
        <v>726</v>
      </c>
      <c r="C207" s="342" t="s">
        <v>274</v>
      </c>
      <c r="D207" s="371" t="s">
        <v>273</v>
      </c>
      <c r="E207" s="343" t="s">
        <v>152</v>
      </c>
      <c r="F207" s="344">
        <f>F208</f>
        <v>10</v>
      </c>
      <c r="G207" s="345">
        <f>G208</f>
        <v>1</v>
      </c>
      <c r="J207" s="265"/>
      <c r="K207" s="265"/>
    </row>
    <row r="208" spans="1:11" ht="60">
      <c r="A208" s="370" t="s">
        <v>150</v>
      </c>
      <c r="B208" s="341">
        <v>726</v>
      </c>
      <c r="C208" s="342" t="s">
        <v>274</v>
      </c>
      <c r="D208" s="371" t="s">
        <v>273</v>
      </c>
      <c r="E208" s="343" t="s">
        <v>154</v>
      </c>
      <c r="F208" s="344">
        <v>10</v>
      </c>
      <c r="G208" s="345">
        <v>1</v>
      </c>
      <c r="J208" s="265"/>
      <c r="K208" s="265"/>
    </row>
    <row r="209" spans="1:11" ht="15.75">
      <c r="A209" s="208" t="s">
        <v>275</v>
      </c>
      <c r="B209" s="209">
        <v>726</v>
      </c>
      <c r="C209" s="204" t="s">
        <v>276</v>
      </c>
      <c r="D209" s="284"/>
      <c r="E209" s="205"/>
      <c r="F209" s="206">
        <f>F210</f>
        <v>21061.5</v>
      </c>
      <c r="G209" s="207">
        <f>G210</f>
        <v>21685.3</v>
      </c>
      <c r="J209" s="265"/>
      <c r="K209" s="265"/>
    </row>
    <row r="210" spans="1:11" ht="15.75">
      <c r="A210" s="208" t="s">
        <v>277</v>
      </c>
      <c r="B210" s="209">
        <v>726</v>
      </c>
      <c r="C210" s="204" t="s">
        <v>278</v>
      </c>
      <c r="D210" s="284"/>
      <c r="E210" s="205"/>
      <c r="F210" s="206">
        <f>F221+F211</f>
        <v>21061.5</v>
      </c>
      <c r="G210" s="207">
        <f>G221+G211</f>
        <v>21685.3</v>
      </c>
      <c r="J210" s="265"/>
      <c r="K210" s="265"/>
    </row>
    <row r="211" spans="1:11" ht="15.75" hidden="1">
      <c r="A211" s="210" t="s">
        <v>220</v>
      </c>
      <c r="B211" s="372"/>
      <c r="C211" s="291" t="s">
        <v>278</v>
      </c>
      <c r="D211" s="291" t="s">
        <v>221</v>
      </c>
      <c r="E211" s="205"/>
      <c r="F211" s="286">
        <f>F212</f>
        <v>0</v>
      </c>
      <c r="G211" s="287">
        <f>G212</f>
        <v>0</v>
      </c>
      <c r="J211" s="265"/>
      <c r="K211" s="265"/>
    </row>
    <row r="212" spans="1:11" ht="64.5" hidden="1" customHeight="1">
      <c r="A212" s="373" t="s">
        <v>279</v>
      </c>
      <c r="B212" s="277">
        <v>726</v>
      </c>
      <c r="C212" s="212" t="s">
        <v>278</v>
      </c>
      <c r="D212" s="291" t="s">
        <v>280</v>
      </c>
      <c r="E212" s="290"/>
      <c r="F212" s="338">
        <f>F213+F217</f>
        <v>0</v>
      </c>
      <c r="G212" s="339">
        <f>G213+G217</f>
        <v>0</v>
      </c>
      <c r="J212" s="265"/>
      <c r="K212" s="265"/>
    </row>
    <row r="213" spans="1:11" ht="47.25" hidden="1">
      <c r="A213" s="374" t="s">
        <v>281</v>
      </c>
      <c r="B213" s="277">
        <v>726</v>
      </c>
      <c r="C213" s="204" t="s">
        <v>278</v>
      </c>
      <c r="D213" s="284" t="s">
        <v>282</v>
      </c>
      <c r="E213" s="205"/>
      <c r="F213" s="286">
        <v>0</v>
      </c>
      <c r="G213" s="287">
        <f>G215</f>
        <v>0</v>
      </c>
      <c r="J213" s="265"/>
      <c r="K213" s="265"/>
    </row>
    <row r="214" spans="1:11" ht="45" hidden="1">
      <c r="A214" s="369" t="s">
        <v>148</v>
      </c>
      <c r="B214" s="277">
        <v>726</v>
      </c>
      <c r="C214" s="218" t="s">
        <v>278</v>
      </c>
      <c r="D214" s="292" t="s">
        <v>282</v>
      </c>
      <c r="E214" s="98" t="s">
        <v>149</v>
      </c>
      <c r="F214" s="270">
        <v>0</v>
      </c>
      <c r="G214" s="271">
        <f>G216</f>
        <v>0</v>
      </c>
      <c r="J214" s="265"/>
      <c r="K214" s="265"/>
    </row>
    <row r="215" spans="1:11" ht="60" hidden="1">
      <c r="A215" s="375" t="s">
        <v>150</v>
      </c>
      <c r="B215" s="326">
        <v>726</v>
      </c>
      <c r="C215" s="252" t="s">
        <v>278</v>
      </c>
      <c r="D215" s="293" t="s">
        <v>282</v>
      </c>
      <c r="E215" s="253" t="s">
        <v>152</v>
      </c>
      <c r="F215" s="376">
        <v>0</v>
      </c>
      <c r="G215" s="377">
        <f>G216</f>
        <v>0</v>
      </c>
      <c r="J215" s="265"/>
      <c r="K215" s="265"/>
    </row>
    <row r="216" spans="1:11" ht="60" hidden="1">
      <c r="A216" s="375" t="s">
        <v>283</v>
      </c>
      <c r="B216" s="326">
        <v>726</v>
      </c>
      <c r="C216" s="252" t="s">
        <v>278</v>
      </c>
      <c r="D216" s="293" t="s">
        <v>282</v>
      </c>
      <c r="E216" s="253" t="s">
        <v>284</v>
      </c>
      <c r="F216" s="376">
        <v>0</v>
      </c>
      <c r="G216" s="377">
        <v>0</v>
      </c>
      <c r="J216" s="265"/>
      <c r="K216" s="265"/>
    </row>
    <row r="217" spans="1:11" ht="63" hidden="1">
      <c r="A217" s="378" t="s">
        <v>318</v>
      </c>
      <c r="B217" s="379">
        <v>726</v>
      </c>
      <c r="C217" s="296" t="s">
        <v>278</v>
      </c>
      <c r="D217" s="327" t="s">
        <v>319</v>
      </c>
      <c r="E217" s="297"/>
      <c r="F217" s="298">
        <f>F219</f>
        <v>0</v>
      </c>
      <c r="G217" s="339">
        <f>G219</f>
        <v>0</v>
      </c>
      <c r="J217" s="265"/>
      <c r="K217" s="265"/>
    </row>
    <row r="218" spans="1:11" ht="45" hidden="1">
      <c r="A218" s="366" t="s">
        <v>148</v>
      </c>
      <c r="B218" s="380">
        <v>726</v>
      </c>
      <c r="C218" s="241" t="s">
        <v>278</v>
      </c>
      <c r="D218" s="330" t="s">
        <v>319</v>
      </c>
      <c r="E218" s="231" t="s">
        <v>149</v>
      </c>
      <c r="F218" s="300">
        <f>F220</f>
        <v>0</v>
      </c>
      <c r="G218" s="271">
        <f>G220</f>
        <v>0</v>
      </c>
      <c r="J218" s="265"/>
      <c r="K218" s="265"/>
    </row>
    <row r="219" spans="1:11" ht="60" hidden="1">
      <c r="A219" s="366" t="s">
        <v>150</v>
      </c>
      <c r="B219" s="380">
        <v>726</v>
      </c>
      <c r="C219" s="241" t="s">
        <v>278</v>
      </c>
      <c r="D219" s="330" t="s">
        <v>319</v>
      </c>
      <c r="E219" s="231" t="s">
        <v>152</v>
      </c>
      <c r="F219" s="300">
        <f>F220</f>
        <v>0</v>
      </c>
      <c r="G219" s="271">
        <f>G220</f>
        <v>0</v>
      </c>
      <c r="J219" s="265"/>
      <c r="K219" s="265"/>
    </row>
    <row r="220" spans="1:11" ht="30" hidden="1">
      <c r="A220" s="239" t="s">
        <v>153</v>
      </c>
      <c r="B220" s="380">
        <v>726</v>
      </c>
      <c r="C220" s="241" t="s">
        <v>278</v>
      </c>
      <c r="D220" s="330" t="s">
        <v>319</v>
      </c>
      <c r="E220" s="231" t="s">
        <v>154</v>
      </c>
      <c r="F220" s="300">
        <v>0</v>
      </c>
      <c r="G220" s="271">
        <v>0</v>
      </c>
      <c r="J220" s="265"/>
      <c r="K220" s="265"/>
    </row>
    <row r="221" spans="1:11" ht="31.5">
      <c r="A221" s="210" t="s">
        <v>129</v>
      </c>
      <c r="B221" s="211">
        <v>726</v>
      </c>
      <c r="C221" s="212" t="s">
        <v>278</v>
      </c>
      <c r="D221" s="291" t="s">
        <v>130</v>
      </c>
      <c r="E221" s="170"/>
      <c r="F221" s="242">
        <f>F222+F239</f>
        <v>21061.5</v>
      </c>
      <c r="G221" s="243">
        <f>G222+G239</f>
        <v>21685.3</v>
      </c>
      <c r="J221" s="265"/>
      <c r="K221" s="265"/>
    </row>
    <row r="222" spans="1:11" ht="47.25">
      <c r="A222" s="213" t="s">
        <v>131</v>
      </c>
      <c r="B222" s="214">
        <v>726</v>
      </c>
      <c r="C222" s="215" t="s">
        <v>278</v>
      </c>
      <c r="D222" s="381" t="s">
        <v>132</v>
      </c>
      <c r="E222" s="169"/>
      <c r="F222" s="244">
        <f>F223</f>
        <v>21061.5</v>
      </c>
      <c r="G222" s="245">
        <f>G223</f>
        <v>21685.3</v>
      </c>
      <c r="J222" s="265"/>
      <c r="K222" s="265"/>
    </row>
    <row r="223" spans="1:11" ht="45">
      <c r="A223" s="216" t="s">
        <v>133</v>
      </c>
      <c r="B223" s="217">
        <v>726</v>
      </c>
      <c r="C223" s="218" t="s">
        <v>278</v>
      </c>
      <c r="D223" s="218" t="s">
        <v>134</v>
      </c>
      <c r="E223" s="205"/>
      <c r="F223" s="219">
        <f>F224</f>
        <v>21061.5</v>
      </c>
      <c r="G223" s="220">
        <f>G224</f>
        <v>21685.3</v>
      </c>
      <c r="J223" s="265"/>
      <c r="K223" s="265"/>
    </row>
    <row r="224" spans="1:11" ht="45">
      <c r="A224" s="216" t="s">
        <v>197</v>
      </c>
      <c r="B224" s="217">
        <v>726</v>
      </c>
      <c r="C224" s="218" t="s">
        <v>278</v>
      </c>
      <c r="D224" s="218" t="s">
        <v>198</v>
      </c>
      <c r="E224" s="98"/>
      <c r="F224" s="219">
        <f>F225+F230+F235</f>
        <v>21061.5</v>
      </c>
      <c r="G224" s="220">
        <f>G225+G230+G235</f>
        <v>21685.3</v>
      </c>
      <c r="J224" s="265"/>
      <c r="K224" s="265"/>
    </row>
    <row r="225" spans="1:11" ht="98.25" customHeight="1">
      <c r="A225" s="216" t="s">
        <v>137</v>
      </c>
      <c r="B225" s="217">
        <v>726</v>
      </c>
      <c r="C225" s="218" t="s">
        <v>278</v>
      </c>
      <c r="D225" s="218" t="s">
        <v>198</v>
      </c>
      <c r="E225" s="98" t="s">
        <v>138</v>
      </c>
      <c r="F225" s="219">
        <f>F226</f>
        <v>16841.5</v>
      </c>
      <c r="G225" s="220">
        <f>G226</f>
        <v>17465.3</v>
      </c>
      <c r="J225" s="265"/>
      <c r="K225" s="265"/>
    </row>
    <row r="226" spans="1:11" ht="30" hidden="1">
      <c r="A226" s="340" t="s">
        <v>199</v>
      </c>
      <c r="B226" s="341">
        <v>726</v>
      </c>
      <c r="C226" s="342" t="s">
        <v>278</v>
      </c>
      <c r="D226" s="342" t="s">
        <v>198</v>
      </c>
      <c r="E226" s="343" t="s">
        <v>200</v>
      </c>
      <c r="F226" s="382">
        <f>F227+F228+F229</f>
        <v>16841.5</v>
      </c>
      <c r="G226" s="383">
        <f>G227+G228+G229</f>
        <v>17465.3</v>
      </c>
      <c r="J226" s="265"/>
      <c r="K226" s="265"/>
    </row>
    <row r="227" spans="1:11" ht="15" hidden="1">
      <c r="A227" s="340" t="s">
        <v>201</v>
      </c>
      <c r="B227" s="341">
        <v>726</v>
      </c>
      <c r="C227" s="342" t="s">
        <v>278</v>
      </c>
      <c r="D227" s="342" t="s">
        <v>198</v>
      </c>
      <c r="E227" s="343" t="s">
        <v>202</v>
      </c>
      <c r="F227" s="382">
        <f>12865.8+69.3</f>
        <v>12935.1</v>
      </c>
      <c r="G227" s="383">
        <f>13294.7+119.5</f>
        <v>13414.2</v>
      </c>
      <c r="J227" s="265"/>
      <c r="K227" s="265"/>
    </row>
    <row r="228" spans="1:11" ht="31.5" hidden="1" customHeight="1">
      <c r="A228" s="340" t="s">
        <v>203</v>
      </c>
      <c r="B228" s="341">
        <v>726</v>
      </c>
      <c r="C228" s="342" t="s">
        <v>278</v>
      </c>
      <c r="D228" s="342" t="s">
        <v>198</v>
      </c>
      <c r="E228" s="343" t="s">
        <v>204</v>
      </c>
      <c r="F228" s="382">
        <v>0</v>
      </c>
      <c r="G228" s="383">
        <v>0</v>
      </c>
      <c r="J228" s="265"/>
      <c r="K228" s="265"/>
    </row>
    <row r="229" spans="1:11" ht="67.5" hidden="1" customHeight="1">
      <c r="A229" s="340" t="s">
        <v>287</v>
      </c>
      <c r="B229" s="341">
        <v>726</v>
      </c>
      <c r="C229" s="342" t="s">
        <v>278</v>
      </c>
      <c r="D229" s="342" t="s">
        <v>198</v>
      </c>
      <c r="E229" s="343" t="s">
        <v>206</v>
      </c>
      <c r="F229" s="382">
        <f>F227*30.2/100</f>
        <v>3906.4</v>
      </c>
      <c r="G229" s="382">
        <f>G227*30.2/100</f>
        <v>4051.1</v>
      </c>
      <c r="J229" s="265"/>
      <c r="K229" s="265"/>
    </row>
    <row r="230" spans="1:11" ht="45">
      <c r="A230" s="216" t="s">
        <v>148</v>
      </c>
      <c r="B230" s="217">
        <v>726</v>
      </c>
      <c r="C230" s="218" t="s">
        <v>278</v>
      </c>
      <c r="D230" s="218" t="s">
        <v>198</v>
      </c>
      <c r="E230" s="98" t="s">
        <v>149</v>
      </c>
      <c r="F230" s="219">
        <f>F231</f>
        <v>4200</v>
      </c>
      <c r="G230" s="220">
        <f>G231</f>
        <v>4200</v>
      </c>
      <c r="J230" s="265"/>
      <c r="K230" s="265"/>
    </row>
    <row r="231" spans="1:11" ht="60" hidden="1">
      <c r="A231" s="340" t="s">
        <v>150</v>
      </c>
      <c r="B231" s="341">
        <v>726</v>
      </c>
      <c r="C231" s="342" t="s">
        <v>278</v>
      </c>
      <c r="D231" s="342" t="s">
        <v>198</v>
      </c>
      <c r="E231" s="343" t="s">
        <v>152</v>
      </c>
      <c r="F231" s="382">
        <f>F233+F232+F234</f>
        <v>4200</v>
      </c>
      <c r="G231" s="383">
        <f>G233+G232+G234</f>
        <v>4200</v>
      </c>
      <c r="J231" s="265"/>
      <c r="K231" s="265"/>
    </row>
    <row r="232" spans="1:11" ht="60" hidden="1">
      <c r="A232" s="340" t="s">
        <v>288</v>
      </c>
      <c r="B232" s="341">
        <v>726</v>
      </c>
      <c r="C232" s="342" t="s">
        <v>278</v>
      </c>
      <c r="D232" s="342" t="s">
        <v>198</v>
      </c>
      <c r="E232" s="343" t="s">
        <v>284</v>
      </c>
      <c r="F232" s="382">
        <v>0</v>
      </c>
      <c r="G232" s="383">
        <v>0</v>
      </c>
      <c r="J232" s="265"/>
      <c r="K232" s="265"/>
    </row>
    <row r="233" spans="1:11" ht="30" hidden="1">
      <c r="A233" s="340" t="s">
        <v>153</v>
      </c>
      <c r="B233" s="341">
        <v>726</v>
      </c>
      <c r="C233" s="342" t="s">
        <v>278</v>
      </c>
      <c r="D233" s="342" t="s">
        <v>198</v>
      </c>
      <c r="E233" s="343" t="s">
        <v>154</v>
      </c>
      <c r="F233" s="382">
        <v>1400</v>
      </c>
      <c r="G233" s="383">
        <v>1400</v>
      </c>
      <c r="J233" s="265"/>
      <c r="K233" s="265"/>
    </row>
    <row r="234" spans="1:11" ht="15" hidden="1">
      <c r="A234" s="340" t="s">
        <v>163</v>
      </c>
      <c r="B234" s="341">
        <v>726</v>
      </c>
      <c r="C234" s="342" t="s">
        <v>278</v>
      </c>
      <c r="D234" s="342" t="s">
        <v>198</v>
      </c>
      <c r="E234" s="343" t="s">
        <v>164</v>
      </c>
      <c r="F234" s="382">
        <v>2800</v>
      </c>
      <c r="G234" s="383">
        <v>2800</v>
      </c>
      <c r="J234" s="265"/>
      <c r="K234" s="265"/>
    </row>
    <row r="235" spans="1:11" ht="15">
      <c r="A235" s="216" t="s">
        <v>155</v>
      </c>
      <c r="B235" s="217">
        <v>726</v>
      </c>
      <c r="C235" s="218" t="s">
        <v>278</v>
      </c>
      <c r="D235" s="218" t="s">
        <v>198</v>
      </c>
      <c r="E235" s="98" t="s">
        <v>156</v>
      </c>
      <c r="F235" s="219">
        <f>F236</f>
        <v>20</v>
      </c>
      <c r="G235" s="220">
        <f>G236</f>
        <v>20</v>
      </c>
      <c r="J235" s="265"/>
      <c r="K235" s="265"/>
    </row>
    <row r="236" spans="1:11" ht="30" hidden="1">
      <c r="A236" s="340" t="s">
        <v>157</v>
      </c>
      <c r="B236" s="341">
        <v>726</v>
      </c>
      <c r="C236" s="342" t="s">
        <v>278</v>
      </c>
      <c r="D236" s="342" t="s">
        <v>198</v>
      </c>
      <c r="E236" s="343" t="s">
        <v>158</v>
      </c>
      <c r="F236" s="382">
        <f>F237+F238</f>
        <v>20</v>
      </c>
      <c r="G236" s="383">
        <f>G237+G238</f>
        <v>20</v>
      </c>
      <c r="J236" s="265"/>
      <c r="K236" s="265"/>
    </row>
    <row r="237" spans="1:11" ht="15" hidden="1">
      <c r="A237" s="340" t="s">
        <v>178</v>
      </c>
      <c r="B237" s="341">
        <v>726</v>
      </c>
      <c r="C237" s="342" t="s">
        <v>278</v>
      </c>
      <c r="D237" s="342" t="s">
        <v>198</v>
      </c>
      <c r="E237" s="343" t="s">
        <v>179</v>
      </c>
      <c r="F237" s="344">
        <v>10</v>
      </c>
      <c r="G237" s="345">
        <v>10</v>
      </c>
      <c r="J237" s="265"/>
      <c r="K237" s="265"/>
    </row>
    <row r="238" spans="1:11" ht="15" hidden="1">
      <c r="A238" s="340" t="s">
        <v>159</v>
      </c>
      <c r="B238" s="341">
        <v>726</v>
      </c>
      <c r="C238" s="342" t="s">
        <v>278</v>
      </c>
      <c r="D238" s="342" t="s">
        <v>198</v>
      </c>
      <c r="E238" s="343" t="s">
        <v>160</v>
      </c>
      <c r="F238" s="344">
        <v>10</v>
      </c>
      <c r="G238" s="345">
        <v>10</v>
      </c>
      <c r="J238" s="265"/>
      <c r="K238" s="265"/>
    </row>
    <row r="239" spans="1:11" ht="63" hidden="1">
      <c r="A239" s="332" t="s">
        <v>226</v>
      </c>
      <c r="B239" s="333">
        <v>726</v>
      </c>
      <c r="C239" s="334" t="s">
        <v>278</v>
      </c>
      <c r="D239" s="258" t="s">
        <v>227</v>
      </c>
      <c r="E239" s="335"/>
      <c r="F239" s="338">
        <f t="shared" ref="F239:G241" si="17">F240</f>
        <v>0</v>
      </c>
      <c r="G239" s="339">
        <f t="shared" si="17"/>
        <v>0</v>
      </c>
      <c r="J239" s="265"/>
      <c r="K239" s="265"/>
    </row>
    <row r="240" spans="1:11" ht="45" hidden="1">
      <c r="A240" s="266" t="s">
        <v>148</v>
      </c>
      <c r="B240" s="336">
        <v>726</v>
      </c>
      <c r="C240" s="267" t="s">
        <v>278</v>
      </c>
      <c r="D240" s="267" t="s">
        <v>227</v>
      </c>
      <c r="E240" s="263" t="s">
        <v>149</v>
      </c>
      <c r="F240" s="270">
        <f t="shared" si="17"/>
        <v>0</v>
      </c>
      <c r="G240" s="271">
        <f t="shared" si="17"/>
        <v>0</v>
      </c>
      <c r="J240" s="265"/>
      <c r="K240" s="265"/>
    </row>
    <row r="241" spans="1:11" ht="60" hidden="1">
      <c r="A241" s="266" t="s">
        <v>150</v>
      </c>
      <c r="B241" s="336">
        <v>726</v>
      </c>
      <c r="C241" s="267" t="s">
        <v>278</v>
      </c>
      <c r="D241" s="267" t="s">
        <v>227</v>
      </c>
      <c r="E241" s="263" t="s">
        <v>152</v>
      </c>
      <c r="F241" s="270">
        <f t="shared" si="17"/>
        <v>0</v>
      </c>
      <c r="G241" s="271">
        <f t="shared" si="17"/>
        <v>0</v>
      </c>
      <c r="J241" s="265"/>
      <c r="K241" s="265"/>
    </row>
    <row r="242" spans="1:11" ht="30" hidden="1">
      <c r="A242" s="266" t="s">
        <v>153</v>
      </c>
      <c r="B242" s="336">
        <v>726</v>
      </c>
      <c r="C242" s="267" t="s">
        <v>278</v>
      </c>
      <c r="D242" s="267" t="s">
        <v>227</v>
      </c>
      <c r="E242" s="263" t="s">
        <v>154</v>
      </c>
      <c r="F242" s="270">
        <v>0</v>
      </c>
      <c r="G242" s="271">
        <v>0</v>
      </c>
      <c r="J242" s="265"/>
      <c r="K242" s="265"/>
    </row>
    <row r="243" spans="1:11" ht="15.75">
      <c r="A243" s="208" t="s">
        <v>95</v>
      </c>
      <c r="B243" s="209">
        <v>726</v>
      </c>
      <c r="C243" s="204" t="s">
        <v>291</v>
      </c>
      <c r="D243" s="204"/>
      <c r="E243" s="205"/>
      <c r="F243" s="206">
        <f>F247</f>
        <v>938.4</v>
      </c>
      <c r="G243" s="207">
        <f>G247</f>
        <v>975.9</v>
      </c>
      <c r="J243" s="265"/>
      <c r="K243" s="265"/>
    </row>
    <row r="244" spans="1:11" ht="15.75">
      <c r="A244" s="208" t="s">
        <v>96</v>
      </c>
      <c r="B244" s="209">
        <v>726</v>
      </c>
      <c r="C244" s="204" t="s">
        <v>292</v>
      </c>
      <c r="D244" s="204"/>
      <c r="E244" s="205"/>
      <c r="F244" s="206">
        <f t="shared" ref="F244:G247" si="18">F245</f>
        <v>938.4</v>
      </c>
      <c r="G244" s="207">
        <f t="shared" si="18"/>
        <v>975.9</v>
      </c>
      <c r="J244" s="265"/>
      <c r="K244" s="265"/>
    </row>
    <row r="245" spans="1:11" ht="31.5">
      <c r="A245" s="210" t="s">
        <v>129</v>
      </c>
      <c r="B245" s="211">
        <v>726</v>
      </c>
      <c r="C245" s="212" t="s">
        <v>292</v>
      </c>
      <c r="D245" s="212" t="s">
        <v>130</v>
      </c>
      <c r="E245" s="170"/>
      <c r="F245" s="244">
        <f t="shared" si="18"/>
        <v>938.4</v>
      </c>
      <c r="G245" s="245">
        <f t="shared" si="18"/>
        <v>975.9</v>
      </c>
      <c r="J245" s="265"/>
      <c r="K245" s="265"/>
    </row>
    <row r="246" spans="1:11" ht="47.25">
      <c r="A246" s="213" t="s">
        <v>131</v>
      </c>
      <c r="B246" s="214">
        <v>726</v>
      </c>
      <c r="C246" s="215" t="s">
        <v>292</v>
      </c>
      <c r="D246" s="215" t="s">
        <v>132</v>
      </c>
      <c r="E246" s="169"/>
      <c r="F246" s="244">
        <f t="shared" si="18"/>
        <v>938.4</v>
      </c>
      <c r="G246" s="245">
        <f t="shared" si="18"/>
        <v>975.9</v>
      </c>
      <c r="J246" s="265"/>
      <c r="K246" s="265"/>
    </row>
    <row r="247" spans="1:11" ht="45">
      <c r="A247" s="216" t="s">
        <v>133</v>
      </c>
      <c r="B247" s="217">
        <v>726</v>
      </c>
      <c r="C247" s="218" t="s">
        <v>292</v>
      </c>
      <c r="D247" s="218" t="s">
        <v>134</v>
      </c>
      <c r="E247" s="98"/>
      <c r="F247" s="219">
        <f t="shared" si="18"/>
        <v>938.4</v>
      </c>
      <c r="G247" s="220">
        <f t="shared" si="18"/>
        <v>975.9</v>
      </c>
      <c r="J247" s="265"/>
      <c r="K247" s="265"/>
    </row>
    <row r="248" spans="1:11" ht="30">
      <c r="A248" s="216" t="s">
        <v>293</v>
      </c>
      <c r="B248" s="217">
        <v>726</v>
      </c>
      <c r="C248" s="218" t="s">
        <v>292</v>
      </c>
      <c r="D248" s="218" t="s">
        <v>294</v>
      </c>
      <c r="E248" s="98"/>
      <c r="F248" s="219">
        <f>F249</f>
        <v>938.4</v>
      </c>
      <c r="G248" s="220">
        <f>G249</f>
        <v>975.9</v>
      </c>
      <c r="J248" s="265"/>
      <c r="K248" s="265"/>
    </row>
    <row r="249" spans="1:11" ht="30">
      <c r="A249" s="216" t="s">
        <v>165</v>
      </c>
      <c r="B249" s="217">
        <v>726</v>
      </c>
      <c r="C249" s="218" t="s">
        <v>292</v>
      </c>
      <c r="D249" s="218" t="s">
        <v>294</v>
      </c>
      <c r="E249" s="98" t="s">
        <v>167</v>
      </c>
      <c r="F249" s="219">
        <v>938.4</v>
      </c>
      <c r="G249" s="220">
        <v>975.9</v>
      </c>
      <c r="I249" s="265"/>
      <c r="J249" s="265"/>
      <c r="K249" s="265"/>
    </row>
    <row r="250" spans="1:11" ht="30" hidden="1">
      <c r="A250" s="250" t="s">
        <v>295</v>
      </c>
      <c r="B250" s="251">
        <v>726</v>
      </c>
      <c r="C250" s="252" t="s">
        <v>292</v>
      </c>
      <c r="D250" s="252" t="s">
        <v>294</v>
      </c>
      <c r="E250" s="253" t="s">
        <v>296</v>
      </c>
      <c r="F250" s="254">
        <v>938.4</v>
      </c>
      <c r="G250" s="255">
        <v>975.9</v>
      </c>
      <c r="J250" s="265"/>
      <c r="K250" s="265"/>
    </row>
    <row r="251" spans="1:11" ht="31.5">
      <c r="A251" s="282" t="s">
        <v>97</v>
      </c>
      <c r="B251" s="283">
        <v>726</v>
      </c>
      <c r="C251" s="204" t="s">
        <v>297</v>
      </c>
      <c r="D251" s="204"/>
      <c r="E251" s="205"/>
      <c r="F251" s="206">
        <f t="shared" ref="F251:G255" si="19">F252</f>
        <v>91.7</v>
      </c>
      <c r="G251" s="207">
        <f t="shared" si="19"/>
        <v>33.799999999999997</v>
      </c>
      <c r="J251" s="265"/>
      <c r="K251" s="265"/>
    </row>
    <row r="252" spans="1:11" ht="38.25" customHeight="1">
      <c r="A252" s="282" t="s">
        <v>98</v>
      </c>
      <c r="B252" s="283">
        <v>726</v>
      </c>
      <c r="C252" s="204" t="s">
        <v>298</v>
      </c>
      <c r="D252" s="204"/>
      <c r="E252" s="205"/>
      <c r="F252" s="206">
        <f t="shared" si="19"/>
        <v>91.7</v>
      </c>
      <c r="G252" s="207">
        <f t="shared" si="19"/>
        <v>33.799999999999997</v>
      </c>
      <c r="J252" s="265"/>
      <c r="K252" s="265"/>
    </row>
    <row r="253" spans="1:11" ht="31.5">
      <c r="A253" s="210" t="s">
        <v>129</v>
      </c>
      <c r="B253" s="211">
        <v>726</v>
      </c>
      <c r="C253" s="212" t="s">
        <v>298</v>
      </c>
      <c r="D253" s="212" t="s">
        <v>130</v>
      </c>
      <c r="E253" s="170"/>
      <c r="F253" s="219">
        <f t="shared" si="19"/>
        <v>91.7</v>
      </c>
      <c r="G253" s="220">
        <f t="shared" si="19"/>
        <v>33.799999999999997</v>
      </c>
      <c r="J253" s="265"/>
      <c r="K253" s="265"/>
    </row>
    <row r="254" spans="1:11" ht="47.25">
      <c r="A254" s="213" t="s">
        <v>131</v>
      </c>
      <c r="B254" s="214">
        <v>726</v>
      </c>
      <c r="C254" s="218" t="s">
        <v>298</v>
      </c>
      <c r="D254" s="215" t="s">
        <v>132</v>
      </c>
      <c r="E254" s="98"/>
      <c r="F254" s="219">
        <f t="shared" si="19"/>
        <v>91.7</v>
      </c>
      <c r="G254" s="220">
        <f t="shared" si="19"/>
        <v>33.799999999999997</v>
      </c>
      <c r="J254" s="265"/>
      <c r="K254" s="265"/>
    </row>
    <row r="255" spans="1:11" ht="45">
      <c r="A255" s="216" t="s">
        <v>133</v>
      </c>
      <c r="B255" s="217">
        <v>726</v>
      </c>
      <c r="C255" s="218" t="s">
        <v>298</v>
      </c>
      <c r="D255" s="218" t="s">
        <v>134</v>
      </c>
      <c r="E255" s="98"/>
      <c r="F255" s="219">
        <f t="shared" si="19"/>
        <v>91.7</v>
      </c>
      <c r="G255" s="220">
        <f t="shared" si="19"/>
        <v>33.799999999999997</v>
      </c>
      <c r="J255" s="265"/>
      <c r="K255" s="265"/>
    </row>
    <row r="256" spans="1:11" ht="15">
      <c r="A256" s="313" t="s">
        <v>299</v>
      </c>
      <c r="B256" s="314">
        <v>726</v>
      </c>
      <c r="C256" s="218" t="s">
        <v>298</v>
      </c>
      <c r="D256" s="218" t="s">
        <v>300</v>
      </c>
      <c r="E256" s="98"/>
      <c r="F256" s="219">
        <f>F257</f>
        <v>91.7</v>
      </c>
      <c r="G256" s="220">
        <f>G257</f>
        <v>33.799999999999997</v>
      </c>
      <c r="J256" s="265"/>
      <c r="K256" s="265"/>
    </row>
    <row r="257" spans="1:11" ht="30">
      <c r="A257" s="313" t="s">
        <v>301</v>
      </c>
      <c r="B257" s="314">
        <v>726</v>
      </c>
      <c r="C257" s="218" t="s">
        <v>298</v>
      </c>
      <c r="D257" s="218" t="s">
        <v>300</v>
      </c>
      <c r="E257" s="98" t="s">
        <v>302</v>
      </c>
      <c r="F257" s="219">
        <f>F258</f>
        <v>91.7</v>
      </c>
      <c r="G257" s="220">
        <f>G258</f>
        <v>33.799999999999997</v>
      </c>
      <c r="J257" s="265"/>
      <c r="K257" s="265"/>
    </row>
    <row r="258" spans="1:11" ht="15" hidden="1">
      <c r="A258" s="384" t="s">
        <v>299</v>
      </c>
      <c r="B258" s="385">
        <v>726</v>
      </c>
      <c r="C258" s="252" t="s">
        <v>298</v>
      </c>
      <c r="D258" s="252" t="s">
        <v>300</v>
      </c>
      <c r="E258" s="253" t="s">
        <v>303</v>
      </c>
      <c r="F258" s="254">
        <v>91.7</v>
      </c>
      <c r="G258" s="255">
        <v>33.799999999999997</v>
      </c>
      <c r="J258" s="265"/>
      <c r="K258" s="265"/>
    </row>
    <row r="259" spans="1:11" ht="50.25" customHeight="1">
      <c r="A259" s="208" t="s">
        <v>99</v>
      </c>
      <c r="B259" s="209">
        <v>726</v>
      </c>
      <c r="C259" s="204" t="s">
        <v>304</v>
      </c>
      <c r="D259" s="204"/>
      <c r="E259" s="205"/>
      <c r="F259" s="206">
        <f t="shared" ref="F259:G265" si="20">F260</f>
        <v>1</v>
      </c>
      <c r="G259" s="207">
        <f t="shared" si="20"/>
        <v>0</v>
      </c>
      <c r="J259" s="265"/>
      <c r="K259" s="265"/>
    </row>
    <row r="260" spans="1:11" ht="31.5">
      <c r="A260" s="208" t="s">
        <v>113</v>
      </c>
      <c r="B260" s="209">
        <v>726</v>
      </c>
      <c r="C260" s="284" t="s">
        <v>305</v>
      </c>
      <c r="D260" s="204"/>
      <c r="E260" s="285"/>
      <c r="F260" s="206">
        <f t="shared" si="20"/>
        <v>1</v>
      </c>
      <c r="G260" s="207">
        <f t="shared" si="20"/>
        <v>0</v>
      </c>
      <c r="J260" s="265"/>
      <c r="K260" s="265"/>
    </row>
    <row r="261" spans="1:11" ht="31.5">
      <c r="A261" s="210" t="s">
        <v>129</v>
      </c>
      <c r="B261" s="211">
        <v>726</v>
      </c>
      <c r="C261" s="291" t="s">
        <v>305</v>
      </c>
      <c r="D261" s="212" t="s">
        <v>130</v>
      </c>
      <c r="E261" s="170"/>
      <c r="F261" s="242">
        <f t="shared" si="20"/>
        <v>1</v>
      </c>
      <c r="G261" s="243">
        <f t="shared" si="20"/>
        <v>0</v>
      </c>
      <c r="J261" s="265"/>
      <c r="K261" s="265"/>
    </row>
    <row r="262" spans="1:11" ht="47.25">
      <c r="A262" s="213" t="s">
        <v>131</v>
      </c>
      <c r="B262" s="214">
        <v>726</v>
      </c>
      <c r="C262" s="381" t="s">
        <v>305</v>
      </c>
      <c r="D262" s="215" t="s">
        <v>132</v>
      </c>
      <c r="E262" s="386"/>
      <c r="F262" s="244">
        <f t="shared" si="20"/>
        <v>1</v>
      </c>
      <c r="G262" s="245">
        <f t="shared" si="20"/>
        <v>0</v>
      </c>
      <c r="J262" s="265"/>
      <c r="K262" s="265"/>
    </row>
    <row r="263" spans="1:11" ht="45">
      <c r="A263" s="216" t="s">
        <v>133</v>
      </c>
      <c r="B263" s="217">
        <v>726</v>
      </c>
      <c r="C263" s="292" t="s">
        <v>305</v>
      </c>
      <c r="D263" s="218" t="s">
        <v>134</v>
      </c>
      <c r="E263" s="99"/>
      <c r="F263" s="219">
        <f t="shared" si="20"/>
        <v>1</v>
      </c>
      <c r="G263" s="220">
        <f t="shared" si="20"/>
        <v>0</v>
      </c>
      <c r="J263" s="265"/>
      <c r="K263" s="265"/>
    </row>
    <row r="264" spans="1:11" ht="15">
      <c r="A264" s="216" t="s">
        <v>41</v>
      </c>
      <c r="B264" s="217">
        <v>726</v>
      </c>
      <c r="C264" s="292" t="s">
        <v>305</v>
      </c>
      <c r="D264" s="218" t="s">
        <v>306</v>
      </c>
      <c r="E264" s="99"/>
      <c r="F264" s="219">
        <f t="shared" si="20"/>
        <v>1</v>
      </c>
      <c r="G264" s="220">
        <f t="shared" si="20"/>
        <v>0</v>
      </c>
      <c r="J264" s="265"/>
      <c r="K264" s="265"/>
    </row>
    <row r="265" spans="1:11" ht="13.5" customHeight="1">
      <c r="A265" s="216" t="s">
        <v>307</v>
      </c>
      <c r="B265" s="217">
        <v>726</v>
      </c>
      <c r="C265" s="292" t="s">
        <v>305</v>
      </c>
      <c r="D265" s="218" t="s">
        <v>306</v>
      </c>
      <c r="E265" s="99" t="s">
        <v>308</v>
      </c>
      <c r="F265" s="219">
        <f t="shared" si="20"/>
        <v>1</v>
      </c>
      <c r="G265" s="220">
        <f t="shared" si="20"/>
        <v>0</v>
      </c>
      <c r="J265" s="265"/>
      <c r="K265" s="265"/>
    </row>
    <row r="266" spans="1:11" ht="21" hidden="1" customHeight="1">
      <c r="A266" s="387" t="s">
        <v>41</v>
      </c>
      <c r="B266" s="388">
        <v>726</v>
      </c>
      <c r="C266" s="389" t="s">
        <v>305</v>
      </c>
      <c r="D266" s="390" t="s">
        <v>306</v>
      </c>
      <c r="E266" s="391" t="s">
        <v>309</v>
      </c>
      <c r="F266" s="392">
        <v>1</v>
      </c>
      <c r="G266" s="393">
        <v>0</v>
      </c>
    </row>
    <row r="268" spans="1:11">
      <c r="J268" s="264"/>
      <c r="K268" s="264"/>
    </row>
  </sheetData>
  <mergeCells count="11">
    <mergeCell ref="A2:F2"/>
    <mergeCell ref="A3:F3"/>
    <mergeCell ref="A4:F4"/>
    <mergeCell ref="A5:F5"/>
    <mergeCell ref="B6:G6"/>
    <mergeCell ref="F13:G13"/>
    <mergeCell ref="D7:G7"/>
    <mergeCell ref="D8:F8"/>
    <mergeCell ref="B9:G9"/>
    <mergeCell ref="A11:G11"/>
    <mergeCell ref="A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E38"/>
  <sheetViews>
    <sheetView tabSelected="1" view="pageBreakPreview" zoomScale="80" zoomScaleNormal="80" workbookViewId="0">
      <selection activeCell="B7" sqref="B7"/>
    </sheetView>
  </sheetViews>
  <sheetFormatPr defaultColWidth="9" defaultRowHeight="12.75"/>
  <cols>
    <col min="1" max="1" width="77.42578125" customWidth="1"/>
    <col min="2" max="2" width="30.28515625" customWidth="1"/>
    <col min="3" max="3" width="26.28515625" customWidth="1"/>
    <col min="4" max="5" width="12.85546875" customWidth="1"/>
  </cols>
  <sheetData>
    <row r="1" spans="1:3" ht="15">
      <c r="A1" s="3"/>
      <c r="B1" s="619" t="s">
        <v>103</v>
      </c>
      <c r="C1" s="619"/>
    </row>
    <row r="2" spans="1:3" ht="31.5" customHeight="1">
      <c r="A2" s="3"/>
      <c r="B2" s="613" t="s">
        <v>548</v>
      </c>
      <c r="C2" s="613"/>
    </row>
    <row r="3" spans="1:3" ht="15.75" customHeight="1">
      <c r="A3" s="619" t="s">
        <v>570</v>
      </c>
      <c r="B3" s="619"/>
      <c r="C3" s="619"/>
    </row>
    <row r="4" spans="1:3" s="571" customFormat="1" ht="15.75" customHeight="1">
      <c r="A4" s="573"/>
      <c r="B4" s="573"/>
      <c r="C4" s="573"/>
    </row>
    <row r="5" spans="1:3" s="571" customFormat="1" ht="15.75" customHeight="1">
      <c r="A5" s="573"/>
      <c r="B5" s="573"/>
      <c r="C5" s="576" t="s">
        <v>551</v>
      </c>
    </row>
    <row r="6" spans="1:3" s="571" customFormat="1" ht="36.75" customHeight="1">
      <c r="A6" s="573"/>
      <c r="B6" s="613" t="s">
        <v>558</v>
      </c>
      <c r="C6" s="613"/>
    </row>
    <row r="7" spans="1:3" s="571" customFormat="1" ht="15.75" customHeight="1">
      <c r="A7" s="573"/>
      <c r="B7" s="573"/>
      <c r="C7" s="588" t="s">
        <v>556</v>
      </c>
    </row>
    <row r="9" spans="1:3" ht="48" customHeight="1">
      <c r="A9" s="622" t="s">
        <v>320</v>
      </c>
      <c r="B9" s="622"/>
      <c r="C9" s="622"/>
    </row>
    <row r="10" spans="1:3" ht="15.75">
      <c r="A10" s="107"/>
      <c r="B10" s="107"/>
      <c r="C10" s="107"/>
    </row>
    <row r="11" spans="1:3" ht="12.75" customHeight="1">
      <c r="A11" s="623" t="s">
        <v>321</v>
      </c>
      <c r="B11" s="625" t="s">
        <v>322</v>
      </c>
      <c r="C11" s="627" t="s">
        <v>2</v>
      </c>
    </row>
    <row r="12" spans="1:3" ht="18.75" customHeight="1">
      <c r="A12" s="624"/>
      <c r="B12" s="626"/>
      <c r="C12" s="628"/>
    </row>
    <row r="13" spans="1:3" ht="15.75">
      <c r="A13" s="108">
        <v>1</v>
      </c>
      <c r="B13" s="109">
        <v>2</v>
      </c>
      <c r="C13" s="110">
        <v>3</v>
      </c>
    </row>
    <row r="14" spans="1:3" ht="15.75">
      <c r="A14" s="149">
        <f>-'прил 7'!C17</f>
        <v>0</v>
      </c>
      <c r="B14" s="150"/>
      <c r="C14" s="151">
        <f>C29+C18+C25+C23</f>
        <v>1174.4000000000001</v>
      </c>
    </row>
    <row r="15" spans="1:3" ht="15.75">
      <c r="A15" s="152" t="s">
        <v>323</v>
      </c>
      <c r="B15" s="153" t="s">
        <v>324</v>
      </c>
      <c r="C15" s="114"/>
    </row>
    <row r="16" spans="1:3" ht="15.75">
      <c r="A16" s="154" t="s">
        <v>325</v>
      </c>
      <c r="B16" s="155"/>
      <c r="C16" s="156">
        <f>C20+C28</f>
        <v>1077.2</v>
      </c>
    </row>
    <row r="17" spans="1:5" ht="15.75">
      <c r="A17" s="152" t="s">
        <v>326</v>
      </c>
      <c r="B17" s="153" t="s">
        <v>324</v>
      </c>
      <c r="C17" s="157"/>
    </row>
    <row r="18" spans="1:5" ht="31.5">
      <c r="A18" s="158" t="s">
        <v>327</v>
      </c>
      <c r="B18" s="159" t="s">
        <v>328</v>
      </c>
      <c r="C18" s="160">
        <f>C19</f>
        <v>2110.1999999999998</v>
      </c>
    </row>
    <row r="19" spans="1:5" ht="31.5">
      <c r="A19" s="111" t="s">
        <v>329</v>
      </c>
      <c r="B19" s="161" t="s">
        <v>330</v>
      </c>
      <c r="C19" s="114">
        <f>C20</f>
        <v>2110.1999999999998</v>
      </c>
    </row>
    <row r="20" spans="1:5" ht="30">
      <c r="A20" s="116" t="s">
        <v>331</v>
      </c>
      <c r="B20" s="162" t="s">
        <v>332</v>
      </c>
      <c r="C20" s="119">
        <v>2110.1999999999998</v>
      </c>
    </row>
    <row r="21" spans="1:5" ht="30">
      <c r="A21" s="163" t="s">
        <v>333</v>
      </c>
      <c r="B21" s="164" t="s">
        <v>334</v>
      </c>
      <c r="C21" s="119">
        <f>C22</f>
        <v>-1033</v>
      </c>
    </row>
    <row r="22" spans="1:5" ht="30">
      <c r="A22" s="163" t="s">
        <v>335</v>
      </c>
      <c r="B22" s="164" t="s">
        <v>336</v>
      </c>
      <c r="C22" s="119">
        <f>C24+C26</f>
        <v>-1033</v>
      </c>
    </row>
    <row r="23" spans="1:5" ht="34.5" hidden="1" customHeight="1">
      <c r="A23" s="165" t="s">
        <v>337</v>
      </c>
      <c r="B23" s="166" t="s">
        <v>338</v>
      </c>
      <c r="C23" s="167">
        <f>C24</f>
        <v>0</v>
      </c>
    </row>
    <row r="24" spans="1:5" ht="45" hidden="1">
      <c r="A24" s="165" t="s">
        <v>339</v>
      </c>
      <c r="B24" s="166" t="s">
        <v>340</v>
      </c>
      <c r="C24" s="168">
        <v>0</v>
      </c>
    </row>
    <row r="25" spans="1:5" ht="31.5">
      <c r="A25" s="120" t="s">
        <v>333</v>
      </c>
      <c r="B25" s="121" t="s">
        <v>334</v>
      </c>
      <c r="C25" s="123">
        <f>C26</f>
        <v>-1033</v>
      </c>
    </row>
    <row r="26" spans="1:5" ht="31.5">
      <c r="A26" s="124" t="s">
        <v>335</v>
      </c>
      <c r="B26" s="125" t="s">
        <v>336</v>
      </c>
      <c r="C26" s="114">
        <f>C27</f>
        <v>-1033</v>
      </c>
    </row>
    <row r="27" spans="1:5" ht="47.25">
      <c r="A27" s="132" t="s">
        <v>341</v>
      </c>
      <c r="B27" s="169" t="s">
        <v>342</v>
      </c>
      <c r="C27" s="135">
        <f>C28</f>
        <v>-1033</v>
      </c>
    </row>
    <row r="28" spans="1:5" ht="45">
      <c r="A28" s="116" t="s">
        <v>343</v>
      </c>
      <c r="B28" s="98" t="s">
        <v>344</v>
      </c>
      <c r="C28" s="119">
        <v>-1033</v>
      </c>
    </row>
    <row r="29" spans="1:5" ht="15.75">
      <c r="A29" s="136" t="s">
        <v>345</v>
      </c>
      <c r="B29" s="170" t="s">
        <v>346</v>
      </c>
      <c r="C29" s="123">
        <v>97.2</v>
      </c>
      <c r="D29" s="171"/>
      <c r="E29">
        <v>97218.8</v>
      </c>
    </row>
    <row r="30" spans="1:5" ht="15.75">
      <c r="A30" s="172" t="s">
        <v>347</v>
      </c>
      <c r="B30" s="169" t="s">
        <v>348</v>
      </c>
      <c r="C30" s="135">
        <f>C31</f>
        <v>-227989.9</v>
      </c>
    </row>
    <row r="31" spans="1:5" ht="15">
      <c r="A31" s="116" t="s">
        <v>349</v>
      </c>
      <c r="B31" s="98" t="s">
        <v>350</v>
      </c>
      <c r="C31" s="119">
        <f>C32</f>
        <v>-227989.9</v>
      </c>
    </row>
    <row r="32" spans="1:5" ht="15">
      <c r="A32" s="116" t="s">
        <v>351</v>
      </c>
      <c r="B32" s="98" t="s">
        <v>352</v>
      </c>
      <c r="C32" s="119">
        <f>C33</f>
        <v>-227989.9</v>
      </c>
    </row>
    <row r="33" spans="1:3" ht="30">
      <c r="A33" s="116" t="s">
        <v>353</v>
      </c>
      <c r="B33" s="98" t="s">
        <v>354</v>
      </c>
      <c r="C33" s="173">
        <f>-C37+C29</f>
        <v>-227989.9</v>
      </c>
    </row>
    <row r="34" spans="1:3" ht="15.75">
      <c r="A34" s="172" t="s">
        <v>355</v>
      </c>
      <c r="B34" s="169" t="s">
        <v>356</v>
      </c>
      <c r="C34" s="135">
        <f>C35</f>
        <v>228087.1</v>
      </c>
    </row>
    <row r="35" spans="1:3" ht="15">
      <c r="A35" s="116" t="s">
        <v>357</v>
      </c>
      <c r="B35" s="98" t="s">
        <v>358</v>
      </c>
      <c r="C35" s="119">
        <f>C36</f>
        <v>228087.1</v>
      </c>
    </row>
    <row r="36" spans="1:3" ht="15">
      <c r="A36" s="116" t="s">
        <v>359</v>
      </c>
      <c r="B36" s="98" t="s">
        <v>360</v>
      </c>
      <c r="C36" s="119">
        <f>C37</f>
        <v>228087.1</v>
      </c>
    </row>
    <row r="37" spans="1:3" ht="30">
      <c r="A37" s="140" t="s">
        <v>361</v>
      </c>
      <c r="B37" s="174" t="s">
        <v>362</v>
      </c>
      <c r="C37" s="143">
        <f>'прил №5'!F22-C28</f>
        <v>228087.1</v>
      </c>
    </row>
    <row r="38" spans="1:3">
      <c r="A38" s="144"/>
      <c r="B38" s="145"/>
      <c r="C38" s="146"/>
    </row>
  </sheetData>
  <mergeCells count="8">
    <mergeCell ref="B1:C1"/>
    <mergeCell ref="B2:C2"/>
    <mergeCell ref="A3:C3"/>
    <mergeCell ref="A9:C9"/>
    <mergeCell ref="A11:A12"/>
    <mergeCell ref="B11:B12"/>
    <mergeCell ref="C11:C12"/>
    <mergeCell ref="B6:C6"/>
  </mergeCells>
  <pageMargins left="0.98425196850393704" right="0.196850393700787" top="0.78740157480314998" bottom="0.55118110236220497" header="0.511811023622047" footer="0.511811023622047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1"/>
  <sheetViews>
    <sheetView view="pageBreakPreview" zoomScale="60" zoomScaleNormal="100" workbookViewId="0">
      <selection activeCell="J7" sqref="J7"/>
    </sheetView>
  </sheetViews>
  <sheetFormatPr defaultColWidth="9" defaultRowHeight="12.75"/>
  <cols>
    <col min="1" max="1" width="45.85546875" customWidth="1"/>
    <col min="2" max="2" width="28.7109375" customWidth="1"/>
    <col min="3" max="3" width="14.140625" customWidth="1"/>
    <col min="4" max="4" width="15" customWidth="1"/>
  </cols>
  <sheetData>
    <row r="1" spans="1:5" ht="15">
      <c r="A1" s="3"/>
      <c r="B1" s="619" t="s">
        <v>363</v>
      </c>
      <c r="C1" s="619"/>
      <c r="D1" s="604"/>
    </row>
    <row r="2" spans="1:5" ht="39" customHeight="1">
      <c r="A2" s="3"/>
      <c r="B2" s="613" t="s">
        <v>364</v>
      </c>
      <c r="C2" s="604"/>
      <c r="D2" s="604"/>
    </row>
    <row r="3" spans="1:5" ht="18.75" customHeight="1">
      <c r="A3" s="3"/>
      <c r="B3" s="619" t="s">
        <v>365</v>
      </c>
      <c r="C3" s="619"/>
      <c r="D3" s="604"/>
    </row>
    <row r="4" spans="1:5" ht="15">
      <c r="A4" s="3"/>
      <c r="B4" s="18"/>
      <c r="C4" s="18"/>
      <c r="D4" s="19"/>
    </row>
    <row r="5" spans="1:5" ht="15.75">
      <c r="A5" s="629" t="s">
        <v>366</v>
      </c>
      <c r="B5" s="629"/>
      <c r="C5" s="629"/>
      <c r="D5" s="629"/>
    </row>
    <row r="6" spans="1:5" ht="15.75">
      <c r="A6" s="107"/>
      <c r="B6" s="107"/>
      <c r="C6" s="601" t="s">
        <v>51</v>
      </c>
      <c r="D6" s="601"/>
    </row>
    <row r="7" spans="1:5">
      <c r="A7" s="623" t="s">
        <v>321</v>
      </c>
      <c r="B7" s="625" t="s">
        <v>322</v>
      </c>
      <c r="C7" s="625" t="s">
        <v>108</v>
      </c>
      <c r="D7" s="627" t="s">
        <v>109</v>
      </c>
    </row>
    <row r="8" spans="1:5" ht="23.25" customHeight="1">
      <c r="A8" s="624"/>
      <c r="B8" s="626"/>
      <c r="C8" s="626"/>
      <c r="D8" s="628"/>
    </row>
    <row r="9" spans="1:5" ht="15.75">
      <c r="A9" s="108">
        <v>1</v>
      </c>
      <c r="B9" s="109">
        <v>2</v>
      </c>
      <c r="C9" s="109">
        <v>3</v>
      </c>
      <c r="D9" s="110">
        <v>4</v>
      </c>
    </row>
    <row r="10" spans="1:5" ht="31.5">
      <c r="A10" s="111" t="s">
        <v>367</v>
      </c>
      <c r="B10" s="112"/>
      <c r="C10" s="113">
        <f>C20+C11+C14</f>
        <v>1204.7</v>
      </c>
      <c r="D10" s="114">
        <f>D20+D11+D14</f>
        <v>1330.9</v>
      </c>
    </row>
    <row r="11" spans="1:5" ht="31.5">
      <c r="A11" s="111" t="s">
        <v>327</v>
      </c>
      <c r="B11" s="115" t="s">
        <v>328</v>
      </c>
      <c r="C11" s="113">
        <f>C12</f>
        <v>2845.4</v>
      </c>
      <c r="D11" s="114">
        <f>D12</f>
        <v>4611.2</v>
      </c>
    </row>
    <row r="12" spans="1:5" ht="47.25">
      <c r="A12" s="111" t="s">
        <v>329</v>
      </c>
      <c r="B12" s="115" t="s">
        <v>330</v>
      </c>
      <c r="C12" s="113">
        <f>C13</f>
        <v>2845.4</v>
      </c>
      <c r="D12" s="114">
        <f>D13</f>
        <v>4611.2</v>
      </c>
    </row>
    <row r="13" spans="1:5" ht="60">
      <c r="A13" s="116" t="s">
        <v>331</v>
      </c>
      <c r="B13" s="117" t="s">
        <v>332</v>
      </c>
      <c r="C13" s="118">
        <f>1204.7-C19</f>
        <v>2845.4</v>
      </c>
      <c r="D13" s="119">
        <f>1330.9-D19</f>
        <v>4611.2</v>
      </c>
    </row>
    <row r="14" spans="1:5" ht="47.25">
      <c r="A14" s="120" t="s">
        <v>333</v>
      </c>
      <c r="B14" s="121" t="s">
        <v>334</v>
      </c>
      <c r="C14" s="122">
        <f>C15</f>
        <v>-1640.7</v>
      </c>
      <c r="D14" s="123">
        <f>D15</f>
        <v>-3280.3</v>
      </c>
    </row>
    <row r="15" spans="1:5" ht="63">
      <c r="A15" s="124" t="s">
        <v>335</v>
      </c>
      <c r="B15" s="125" t="s">
        <v>336</v>
      </c>
      <c r="C15" s="113">
        <f>C16+C18</f>
        <v>-1640.7</v>
      </c>
      <c r="D15" s="114">
        <f>D16+D18</f>
        <v>-3280.3</v>
      </c>
    </row>
    <row r="16" spans="1:5" ht="60" hidden="1">
      <c r="A16" s="126" t="s">
        <v>337</v>
      </c>
      <c r="B16" s="127" t="s">
        <v>338</v>
      </c>
      <c r="C16" s="128">
        <f>C17</f>
        <v>0</v>
      </c>
      <c r="D16" s="129">
        <f>D17</f>
        <v>0</v>
      </c>
      <c r="E16" t="s">
        <v>58</v>
      </c>
    </row>
    <row r="17" spans="1:6" ht="75" hidden="1">
      <c r="A17" s="126" t="s">
        <v>339</v>
      </c>
      <c r="B17" s="127" t="s">
        <v>340</v>
      </c>
      <c r="C17" s="130">
        <v>0</v>
      </c>
      <c r="D17" s="131">
        <v>0</v>
      </c>
    </row>
    <row r="18" spans="1:6" ht="78.75">
      <c r="A18" s="132" t="s">
        <v>341</v>
      </c>
      <c r="B18" s="133" t="s">
        <v>342</v>
      </c>
      <c r="C18" s="134">
        <f>C19</f>
        <v>-1640.7</v>
      </c>
      <c r="D18" s="135">
        <f>D19</f>
        <v>-3280.3</v>
      </c>
    </row>
    <row r="19" spans="1:6" ht="75">
      <c r="A19" s="116" t="s">
        <v>343</v>
      </c>
      <c r="B19" s="117" t="s">
        <v>344</v>
      </c>
      <c r="C19" s="118">
        <f>-973.7+-667</f>
        <v>-1640.7</v>
      </c>
      <c r="D19" s="119">
        <f>-3280.3</f>
        <v>-3280.3</v>
      </c>
      <c r="F19" t="s">
        <v>58</v>
      </c>
    </row>
    <row r="20" spans="1:6" ht="15.75">
      <c r="A20" s="136" t="s">
        <v>345</v>
      </c>
      <c r="B20" s="137" t="s">
        <v>346</v>
      </c>
      <c r="C20" s="122">
        <v>0</v>
      </c>
      <c r="D20" s="123">
        <v>0</v>
      </c>
    </row>
    <row r="21" spans="1:6" ht="31.5">
      <c r="A21" s="132" t="s">
        <v>347</v>
      </c>
      <c r="B21" s="133" t="s">
        <v>348</v>
      </c>
      <c r="C21" s="134">
        <f t="shared" ref="C21:D23" si="0">C22</f>
        <v>-64895.9</v>
      </c>
      <c r="D21" s="135">
        <f t="shared" si="0"/>
        <v>-69449.600000000006</v>
      </c>
    </row>
    <row r="22" spans="1:6" ht="30">
      <c r="A22" s="116" t="s">
        <v>349</v>
      </c>
      <c r="B22" s="117" t="s">
        <v>350</v>
      </c>
      <c r="C22" s="118">
        <f t="shared" si="0"/>
        <v>-64895.9</v>
      </c>
      <c r="D22" s="119">
        <f t="shared" si="0"/>
        <v>-69449.600000000006</v>
      </c>
    </row>
    <row r="23" spans="1:6" ht="30">
      <c r="A23" s="116" t="s">
        <v>351</v>
      </c>
      <c r="B23" s="117" t="s">
        <v>352</v>
      </c>
      <c r="C23" s="118">
        <f t="shared" si="0"/>
        <v>-64895.9</v>
      </c>
      <c r="D23" s="119">
        <f t="shared" si="0"/>
        <v>-69449.600000000006</v>
      </c>
    </row>
    <row r="24" spans="1:6" ht="45">
      <c r="A24" s="116" t="s">
        <v>353</v>
      </c>
      <c r="B24" s="117" t="s">
        <v>354</v>
      </c>
      <c r="C24" s="138">
        <f>-C28+C20</f>
        <v>-64895.9</v>
      </c>
      <c r="D24" s="139">
        <f>-D28+D20</f>
        <v>-69449.600000000006</v>
      </c>
    </row>
    <row r="25" spans="1:6" ht="31.5">
      <c r="A25" s="132" t="s">
        <v>355</v>
      </c>
      <c r="B25" s="133" t="s">
        <v>356</v>
      </c>
      <c r="C25" s="134">
        <f t="shared" ref="C25:D27" si="1">C26</f>
        <v>64895.9</v>
      </c>
      <c r="D25" s="135">
        <f t="shared" si="1"/>
        <v>69449.600000000006</v>
      </c>
    </row>
    <row r="26" spans="1:6" ht="30">
      <c r="A26" s="116" t="s">
        <v>357</v>
      </c>
      <c r="B26" s="117" t="s">
        <v>358</v>
      </c>
      <c r="C26" s="118">
        <f t="shared" si="1"/>
        <v>64895.9</v>
      </c>
      <c r="D26" s="119">
        <f t="shared" si="1"/>
        <v>69449.600000000006</v>
      </c>
    </row>
    <row r="27" spans="1:6" ht="30">
      <c r="A27" s="116" t="s">
        <v>359</v>
      </c>
      <c r="B27" s="117" t="s">
        <v>360</v>
      </c>
      <c r="C27" s="118">
        <f t="shared" si="1"/>
        <v>64895.9</v>
      </c>
      <c r="D27" s="119">
        <f t="shared" si="1"/>
        <v>69449.600000000006</v>
      </c>
    </row>
    <row r="28" spans="1:6" ht="45">
      <c r="A28" s="140" t="s">
        <v>361</v>
      </c>
      <c r="B28" s="141" t="s">
        <v>362</v>
      </c>
      <c r="C28" s="142">
        <f>'[1]прил №4'!D43-C19</f>
        <v>64895.9</v>
      </c>
      <c r="D28" s="143">
        <v>69449.600000000006</v>
      </c>
    </row>
    <row r="29" spans="1:6">
      <c r="A29" s="144"/>
      <c r="B29" s="145"/>
      <c r="C29" s="146"/>
      <c r="D29" s="146"/>
    </row>
    <row r="30" spans="1:6">
      <c r="A30" s="144"/>
      <c r="B30" s="145"/>
      <c r="C30" s="146"/>
      <c r="D30" s="146"/>
    </row>
    <row r="31" spans="1:6">
      <c r="A31" s="147"/>
      <c r="B31" s="602"/>
      <c r="C31" s="602"/>
      <c r="D31" s="148"/>
    </row>
  </sheetData>
  <mergeCells count="10">
    <mergeCell ref="B1:D1"/>
    <mergeCell ref="B2:D2"/>
    <mergeCell ref="B3:D3"/>
    <mergeCell ref="A5:D5"/>
    <mergeCell ref="C6:D6"/>
    <mergeCell ref="B31:C31"/>
    <mergeCell ref="A7:A8"/>
    <mergeCell ref="B7:B8"/>
    <mergeCell ref="C7:C8"/>
    <mergeCell ref="D7:D8"/>
  </mergeCells>
  <pageMargins left="0.70866141732283505" right="0.31496062992126" top="0.74803149606299202" bottom="0.35433070866141703" header="0.31496062992126" footer="0.31496062992126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H66"/>
  <sheetViews>
    <sheetView zoomScale="80" zoomScaleNormal="80" zoomScaleSheetLayoutView="80" workbookViewId="0">
      <selection activeCell="J12" sqref="J12"/>
    </sheetView>
  </sheetViews>
  <sheetFormatPr defaultColWidth="9.140625" defaultRowHeight="15.75"/>
  <cols>
    <col min="1" max="1" width="4.85546875" style="17" customWidth="1"/>
    <col min="2" max="2" width="36.85546875" style="17" customWidth="1"/>
    <col min="3" max="3" width="23.28515625" style="17" customWidth="1"/>
    <col min="4" max="4" width="5.85546875" style="17" customWidth="1"/>
    <col min="5" max="5" width="6.5703125" style="17" customWidth="1"/>
    <col min="6" max="6" width="19.140625" style="17" customWidth="1"/>
    <col min="7" max="7" width="6.28515625" style="17" customWidth="1"/>
    <col min="8" max="8" width="17.85546875" style="17" customWidth="1"/>
    <col min="9" max="9" width="4.85546875" style="17" customWidth="1"/>
    <col min="10" max="16384" width="9.140625" style="17"/>
  </cols>
  <sheetData>
    <row r="1" spans="1:8" customFormat="1" ht="15">
      <c r="A1" s="3"/>
      <c r="B1" s="619"/>
      <c r="C1" s="619"/>
      <c r="D1" s="604"/>
      <c r="E1" s="603" t="s">
        <v>550</v>
      </c>
      <c r="F1" s="603"/>
      <c r="G1" s="603"/>
      <c r="H1" s="603"/>
    </row>
    <row r="2" spans="1:8" customFormat="1" ht="15">
      <c r="A2" s="3"/>
      <c r="B2" s="613"/>
      <c r="C2" s="604"/>
      <c r="D2" s="604"/>
      <c r="E2" s="605" t="s">
        <v>559</v>
      </c>
      <c r="F2" s="605"/>
      <c r="G2" s="605"/>
      <c r="H2" s="605"/>
    </row>
    <row r="3" spans="1:8" s="581" customFormat="1" ht="15">
      <c r="A3" s="3"/>
      <c r="B3" s="585"/>
      <c r="C3" s="579"/>
      <c r="D3" s="579"/>
      <c r="E3" s="580"/>
      <c r="F3" s="605" t="s">
        <v>560</v>
      </c>
      <c r="G3" s="605"/>
      <c r="H3" s="605"/>
    </row>
    <row r="4" spans="1:8" customFormat="1" ht="15.75" customHeight="1">
      <c r="A4" s="3"/>
      <c r="B4" s="603" t="s">
        <v>566</v>
      </c>
      <c r="C4" s="603"/>
      <c r="D4" s="603"/>
      <c r="E4" s="603"/>
      <c r="F4" s="603"/>
      <c r="G4" s="603"/>
      <c r="H4" s="603"/>
    </row>
    <row r="5" spans="1:8" s="571" customFormat="1" ht="15.75" customHeight="1">
      <c r="A5" s="3"/>
      <c r="B5" s="570"/>
      <c r="C5" s="570"/>
      <c r="D5" s="570"/>
      <c r="E5" s="570"/>
      <c r="F5" s="570"/>
      <c r="G5" s="570"/>
      <c r="H5" s="570"/>
    </row>
    <row r="6" spans="1:8" s="571" customFormat="1" ht="15.75" customHeight="1">
      <c r="A6" s="3"/>
      <c r="B6" s="570"/>
      <c r="C6" s="570"/>
      <c r="D6" s="570"/>
      <c r="E6" s="570"/>
      <c r="F6" s="570"/>
      <c r="G6" s="570"/>
      <c r="H6" s="570" t="s">
        <v>368</v>
      </c>
    </row>
    <row r="7" spans="1:8" s="571" customFormat="1" ht="15">
      <c r="A7" s="3"/>
      <c r="B7" s="570"/>
      <c r="C7" s="570"/>
      <c r="D7" s="570"/>
      <c r="E7" s="570"/>
      <c r="F7" s="605" t="s">
        <v>561</v>
      </c>
      <c r="G7" s="605"/>
      <c r="H7" s="605"/>
    </row>
    <row r="8" spans="1:8" s="581" customFormat="1" ht="15">
      <c r="A8" s="3"/>
      <c r="B8" s="578"/>
      <c r="C8" s="578"/>
      <c r="D8" s="578"/>
      <c r="E8" s="578"/>
      <c r="F8" s="605" t="s">
        <v>562</v>
      </c>
      <c r="G8" s="605"/>
      <c r="H8" s="605"/>
    </row>
    <row r="9" spans="1:8" s="571" customFormat="1" ht="15.75" customHeight="1">
      <c r="A9" s="3"/>
      <c r="B9" s="570"/>
      <c r="C9" s="570"/>
      <c r="D9" s="570"/>
      <c r="E9" s="570"/>
      <c r="F9" s="570"/>
      <c r="G9" s="570"/>
      <c r="H9" s="587" t="s">
        <v>556</v>
      </c>
    </row>
    <row r="10" spans="1:8" customFormat="1" ht="15.75" customHeight="1">
      <c r="A10" s="3"/>
      <c r="B10" s="18"/>
      <c r="C10" s="18"/>
      <c r="D10" s="19"/>
      <c r="E10" s="20"/>
      <c r="F10" s="20"/>
      <c r="G10" s="20"/>
      <c r="H10" s="20"/>
    </row>
    <row r="11" spans="1:8" ht="12.75" customHeight="1">
      <c r="A11" s="630" t="s">
        <v>369</v>
      </c>
      <c r="B11" s="630"/>
      <c r="C11" s="630"/>
      <c r="D11" s="630"/>
      <c r="E11" s="630"/>
      <c r="F11" s="630"/>
      <c r="G11" s="630"/>
      <c r="H11" s="630"/>
    </row>
    <row r="12" spans="1:8" ht="18.75" customHeight="1">
      <c r="A12" s="631"/>
      <c r="B12" s="631"/>
      <c r="C12" s="631"/>
      <c r="D12" s="631"/>
      <c r="E12" s="631"/>
      <c r="F12" s="631"/>
      <c r="G12" s="631"/>
      <c r="H12" s="631"/>
    </row>
    <row r="13" spans="1:8" ht="18.75" customHeight="1">
      <c r="A13" s="93"/>
      <c r="B13" s="93"/>
      <c r="C13" s="93"/>
      <c r="D13" s="93"/>
      <c r="E13" s="93"/>
      <c r="F13" s="93"/>
      <c r="G13" s="93"/>
      <c r="H13" s="93"/>
    </row>
    <row r="14" spans="1:8">
      <c r="A14" s="23"/>
      <c r="B14" s="24"/>
      <c r="C14" s="24"/>
      <c r="D14" s="24"/>
      <c r="E14" s="25"/>
      <c r="F14" s="24"/>
      <c r="G14" s="643" t="s">
        <v>51</v>
      </c>
      <c r="H14" s="643"/>
    </row>
    <row r="15" spans="1:8">
      <c r="A15" s="649" t="s">
        <v>370</v>
      </c>
      <c r="B15" s="660" t="s">
        <v>371</v>
      </c>
      <c r="C15" s="635" t="s">
        <v>372</v>
      </c>
      <c r="D15" s="644" t="s">
        <v>373</v>
      </c>
      <c r="E15" s="644"/>
      <c r="F15" s="644"/>
      <c r="G15" s="644"/>
      <c r="H15" s="639" t="s">
        <v>55</v>
      </c>
    </row>
    <row r="16" spans="1:8" ht="13.5" customHeight="1">
      <c r="A16" s="650"/>
      <c r="B16" s="661"/>
      <c r="C16" s="636"/>
      <c r="D16" s="28" t="s">
        <v>374</v>
      </c>
      <c r="E16" s="28" t="s">
        <v>375</v>
      </c>
      <c r="F16" s="29" t="s">
        <v>376</v>
      </c>
      <c r="G16" s="29" t="s">
        <v>377</v>
      </c>
      <c r="H16" s="640"/>
    </row>
    <row r="17" spans="1:8" ht="13.5" hidden="1" customHeight="1">
      <c r="A17" s="651" t="s">
        <v>378</v>
      </c>
      <c r="B17" s="662" t="s">
        <v>379</v>
      </c>
      <c r="C17" s="30" t="s">
        <v>380</v>
      </c>
      <c r="D17" s="31"/>
      <c r="E17" s="31"/>
      <c r="F17" s="27" t="s">
        <v>381</v>
      </c>
      <c r="G17" s="31"/>
      <c r="H17" s="94">
        <f>SUM(H18:H18)</f>
        <v>0</v>
      </c>
    </row>
    <row r="18" spans="1:8" ht="54" hidden="1" customHeight="1">
      <c r="A18" s="652"/>
      <c r="B18" s="663"/>
      <c r="C18" s="38" t="s">
        <v>382</v>
      </c>
      <c r="D18" s="39" t="s">
        <v>166</v>
      </c>
      <c r="E18" s="39" t="s">
        <v>151</v>
      </c>
      <c r="F18" s="40" t="s">
        <v>383</v>
      </c>
      <c r="G18" s="39" t="s">
        <v>149</v>
      </c>
      <c r="H18" s="95">
        <v>0</v>
      </c>
    </row>
    <row r="19" spans="1:8" ht="30.75">
      <c r="A19" s="653" t="s">
        <v>378</v>
      </c>
      <c r="B19" s="641" t="s">
        <v>222</v>
      </c>
      <c r="C19" s="26" t="s">
        <v>380</v>
      </c>
      <c r="D19" s="31"/>
      <c r="E19" s="31"/>
      <c r="F19" s="27" t="s">
        <v>384</v>
      </c>
      <c r="G19" s="31"/>
      <c r="H19" s="94">
        <f>SUM(H20:H20)</f>
        <v>272.5</v>
      </c>
    </row>
    <row r="20" spans="1:8" ht="83.25" customHeight="1">
      <c r="A20" s="654"/>
      <c r="B20" s="642"/>
      <c r="C20" s="38" t="s">
        <v>382</v>
      </c>
      <c r="D20" s="39" t="s">
        <v>166</v>
      </c>
      <c r="E20" s="39" t="s">
        <v>219</v>
      </c>
      <c r="F20" s="40" t="s">
        <v>385</v>
      </c>
      <c r="G20" s="39" t="s">
        <v>149</v>
      </c>
      <c r="H20" s="95">
        <f>'прил №5'!F124</f>
        <v>272.5</v>
      </c>
    </row>
    <row r="21" spans="1:8" ht="30.75">
      <c r="A21" s="655" t="s">
        <v>386</v>
      </c>
      <c r="B21" s="641" t="s">
        <v>387</v>
      </c>
      <c r="C21" s="42" t="s">
        <v>380</v>
      </c>
      <c r="D21" s="43"/>
      <c r="E21" s="43"/>
      <c r="F21" s="44" t="s">
        <v>388</v>
      </c>
      <c r="G21" s="43"/>
      <c r="H21" s="96">
        <f>SUM(H22:H22)</f>
        <v>12994.2</v>
      </c>
    </row>
    <row r="22" spans="1:8" ht="89.45" customHeight="1">
      <c r="A22" s="656"/>
      <c r="B22" s="642"/>
      <c r="C22" s="38" t="s">
        <v>382</v>
      </c>
      <c r="D22" s="39" t="s">
        <v>166</v>
      </c>
      <c r="E22" s="39" t="s">
        <v>229</v>
      </c>
      <c r="F22" s="40" t="s">
        <v>389</v>
      </c>
      <c r="G22" s="39" t="s">
        <v>149</v>
      </c>
      <c r="H22" s="95">
        <f>'прил №5'!F143</f>
        <v>12994.2</v>
      </c>
    </row>
    <row r="23" spans="1:8" ht="41.25" customHeight="1">
      <c r="A23" s="653" t="s">
        <v>390</v>
      </c>
      <c r="B23" s="641" t="s">
        <v>315</v>
      </c>
      <c r="C23" s="26" t="s">
        <v>391</v>
      </c>
      <c r="D23" s="52"/>
      <c r="E23" s="31"/>
      <c r="F23" s="27" t="s">
        <v>392</v>
      </c>
      <c r="G23" s="52"/>
      <c r="H23" s="94">
        <f>H24</f>
        <v>100</v>
      </c>
    </row>
    <row r="24" spans="1:8" ht="60">
      <c r="A24" s="654"/>
      <c r="B24" s="642"/>
      <c r="C24" s="33" t="s">
        <v>382</v>
      </c>
      <c r="D24" s="35">
        <v>726</v>
      </c>
      <c r="E24" s="34" t="s">
        <v>234</v>
      </c>
      <c r="F24" s="35" t="s">
        <v>393</v>
      </c>
      <c r="G24" s="34" t="s">
        <v>149</v>
      </c>
      <c r="H24" s="97">
        <f>'прил №5'!F151</f>
        <v>100</v>
      </c>
    </row>
    <row r="25" spans="1:8" ht="30.75">
      <c r="A25" s="653" t="s">
        <v>394</v>
      </c>
      <c r="B25" s="641" t="s">
        <v>241</v>
      </c>
      <c r="C25" s="26" t="s">
        <v>391</v>
      </c>
      <c r="D25" s="52"/>
      <c r="E25" s="31"/>
      <c r="F25" s="65" t="str">
        <f>F26</f>
        <v>22.7.00.99030</v>
      </c>
      <c r="G25" s="52"/>
      <c r="H25" s="94">
        <f>H26</f>
        <v>2150</v>
      </c>
    </row>
    <row r="26" spans="1:8" ht="60">
      <c r="A26" s="654"/>
      <c r="B26" s="642"/>
      <c r="C26" s="33" t="s">
        <v>382</v>
      </c>
      <c r="D26" s="98" t="s">
        <v>166</v>
      </c>
      <c r="E26" s="99" t="s">
        <v>240</v>
      </c>
      <c r="F26" s="98" t="s">
        <v>395</v>
      </c>
      <c r="G26" s="34" t="s">
        <v>149</v>
      </c>
      <c r="H26" s="97">
        <f>'прил №5'!F166</f>
        <v>2150</v>
      </c>
    </row>
    <row r="27" spans="1:8" ht="32.25" hidden="1" customHeight="1">
      <c r="A27" s="657" t="s">
        <v>396</v>
      </c>
      <c r="B27" s="632" t="s">
        <v>397</v>
      </c>
      <c r="C27" s="51" t="s">
        <v>398</v>
      </c>
      <c r="D27" s="52"/>
      <c r="E27" s="31"/>
      <c r="F27" s="27" t="s">
        <v>399</v>
      </c>
      <c r="G27" s="65"/>
      <c r="H27" s="94">
        <f>H28+H29</f>
        <v>0</v>
      </c>
    </row>
    <row r="28" spans="1:8" ht="60.6" hidden="1" customHeight="1">
      <c r="A28" s="658"/>
      <c r="B28" s="633"/>
      <c r="C28" s="637" t="s">
        <v>382</v>
      </c>
      <c r="D28" s="101">
        <v>726</v>
      </c>
      <c r="E28" s="102" t="s">
        <v>240</v>
      </c>
      <c r="F28" s="101" t="s">
        <v>400</v>
      </c>
      <c r="G28" s="102" t="s">
        <v>149</v>
      </c>
      <c r="H28" s="103">
        <f>'прил №5'!F176</f>
        <v>0</v>
      </c>
    </row>
    <row r="29" spans="1:8" ht="60.6" hidden="1" customHeight="1">
      <c r="A29" s="659"/>
      <c r="B29" s="634"/>
      <c r="C29" s="638"/>
      <c r="D29" s="67">
        <v>726</v>
      </c>
      <c r="E29" s="68" t="s">
        <v>240</v>
      </c>
      <c r="F29" s="67" t="s">
        <v>401</v>
      </c>
      <c r="G29" s="68" t="s">
        <v>149</v>
      </c>
      <c r="H29" s="105">
        <f>'прил №5'!F180</f>
        <v>0</v>
      </c>
    </row>
    <row r="30" spans="1:8" ht="60.6" customHeight="1">
      <c r="A30" s="657" t="s">
        <v>402</v>
      </c>
      <c r="B30" s="632" t="s">
        <v>403</v>
      </c>
      <c r="C30" s="51" t="s">
        <v>398</v>
      </c>
      <c r="D30" s="52"/>
      <c r="E30" s="31"/>
      <c r="F30" s="27" t="s">
        <v>404</v>
      </c>
      <c r="G30" s="65"/>
      <c r="H30" s="94">
        <f>H31</f>
        <v>210</v>
      </c>
    </row>
    <row r="31" spans="1:8" ht="60.6" customHeight="1">
      <c r="A31" s="658"/>
      <c r="B31" s="633"/>
      <c r="C31" s="100" t="s">
        <v>382</v>
      </c>
      <c r="D31" s="67">
        <v>726</v>
      </c>
      <c r="E31" s="68" t="s">
        <v>263</v>
      </c>
      <c r="F31" s="67" t="s">
        <v>405</v>
      </c>
      <c r="G31" s="68" t="s">
        <v>149</v>
      </c>
      <c r="H31" s="105">
        <f>'прил №5'!F212</f>
        <v>210</v>
      </c>
    </row>
    <row r="32" spans="1:8" ht="35.25" customHeight="1">
      <c r="A32" s="657" t="s">
        <v>406</v>
      </c>
      <c r="B32" s="632" t="str">
        <f>'прил №5'!A231</f>
        <v>Реализация муниципальной программы «Развитие культуры на территории Оекского муниципального образования» на 2019 - 2025 годы</v>
      </c>
      <c r="C32" s="51" t="s">
        <v>398</v>
      </c>
      <c r="D32" s="52"/>
      <c r="E32" s="31"/>
      <c r="F32" s="27" t="s">
        <v>407</v>
      </c>
      <c r="G32" s="65"/>
      <c r="H32" s="94">
        <f>H33+H34</f>
        <v>110801.60000000001</v>
      </c>
    </row>
    <row r="33" spans="1:8" ht="65.25" customHeight="1">
      <c r="A33" s="658"/>
      <c r="B33" s="633"/>
      <c r="C33" s="106" t="s">
        <v>382</v>
      </c>
      <c r="D33" s="67">
        <v>726</v>
      </c>
      <c r="E33" s="68" t="s">
        <v>278</v>
      </c>
      <c r="F33" s="67" t="s">
        <v>408</v>
      </c>
      <c r="G33" s="68" t="s">
        <v>149</v>
      </c>
      <c r="H33" s="105">
        <f>'прил №5'!F235</f>
        <v>110801.60000000001</v>
      </c>
    </row>
    <row r="34" spans="1:8" ht="65.25" hidden="1" customHeight="1">
      <c r="A34" s="659"/>
      <c r="B34" s="634"/>
      <c r="C34" s="104"/>
      <c r="D34" s="67">
        <v>726</v>
      </c>
      <c r="E34" s="68" t="s">
        <v>278</v>
      </c>
      <c r="F34" s="67" t="s">
        <v>409</v>
      </c>
      <c r="G34" s="68" t="s">
        <v>167</v>
      </c>
      <c r="H34" s="105">
        <f>'прил №5'!F238</f>
        <v>0</v>
      </c>
    </row>
    <row r="35" spans="1:8" ht="16.5">
      <c r="A35" s="645" t="s">
        <v>410</v>
      </c>
      <c r="B35" s="646"/>
      <c r="C35" s="70"/>
      <c r="D35" s="71"/>
      <c r="E35" s="72"/>
      <c r="F35" s="71"/>
      <c r="G35" s="71"/>
      <c r="H35" s="86">
        <f>H27+H25+H23+H21+H19+H32+H30</f>
        <v>126528.3</v>
      </c>
    </row>
    <row r="36" spans="1:8">
      <c r="H36" s="74"/>
    </row>
    <row r="37" spans="1:8">
      <c r="B37" s="647"/>
      <c r="C37" s="647"/>
      <c r="F37" s="648"/>
      <c r="G37" s="648"/>
      <c r="H37" s="75"/>
    </row>
    <row r="38" spans="1:8">
      <c r="B38" s="76"/>
      <c r="H38" s="75"/>
    </row>
    <row r="39" spans="1:8">
      <c r="H39" s="75"/>
    </row>
    <row r="40" spans="1:8">
      <c r="H40" s="75"/>
    </row>
    <row r="41" spans="1:8">
      <c r="H41" s="75"/>
    </row>
    <row r="42" spans="1:8">
      <c r="H42" s="74"/>
    </row>
    <row r="43" spans="1:8">
      <c r="H43" s="74"/>
    </row>
    <row r="44" spans="1:8">
      <c r="H44" s="74"/>
    </row>
    <row r="45" spans="1:8">
      <c r="H45" s="74"/>
    </row>
    <row r="46" spans="1:8">
      <c r="H46" s="74"/>
    </row>
    <row r="47" spans="1:8">
      <c r="H47" s="74"/>
    </row>
    <row r="48" spans="1:8">
      <c r="H48" s="74"/>
    </row>
    <row r="49" spans="8:8">
      <c r="H49" s="74"/>
    </row>
    <row r="50" spans="8:8">
      <c r="H50" s="74"/>
    </row>
    <row r="51" spans="8:8">
      <c r="H51" s="74"/>
    </row>
    <row r="52" spans="8:8">
      <c r="H52" s="74"/>
    </row>
    <row r="53" spans="8:8">
      <c r="H53" s="74"/>
    </row>
    <row r="54" spans="8:8">
      <c r="H54" s="74"/>
    </row>
    <row r="55" spans="8:8">
      <c r="H55" s="74"/>
    </row>
    <row r="56" spans="8:8">
      <c r="H56" s="74"/>
    </row>
    <row r="57" spans="8:8">
      <c r="H57" s="74"/>
    </row>
    <row r="58" spans="8:8">
      <c r="H58" s="74"/>
    </row>
    <row r="59" spans="8:8">
      <c r="H59" s="74"/>
    </row>
    <row r="60" spans="8:8">
      <c r="H60" s="74"/>
    </row>
    <row r="61" spans="8:8">
      <c r="H61" s="74"/>
    </row>
    <row r="62" spans="8:8">
      <c r="H62" s="74"/>
    </row>
    <row r="63" spans="8:8">
      <c r="H63" s="74"/>
    </row>
    <row r="64" spans="8:8">
      <c r="H64" s="74"/>
    </row>
    <row r="65" spans="8:8">
      <c r="H65" s="74"/>
    </row>
    <row r="66" spans="8:8">
      <c r="H66" s="74"/>
    </row>
  </sheetData>
  <sheetProtection autoFilter="0"/>
  <autoFilter ref="A17:I35"/>
  <mergeCells count="35">
    <mergeCell ref="F8:H8"/>
    <mergeCell ref="F7:H7"/>
    <mergeCell ref="B1:D1"/>
    <mergeCell ref="E1:H1"/>
    <mergeCell ref="B2:D2"/>
    <mergeCell ref="E2:H2"/>
    <mergeCell ref="B4:H4"/>
    <mergeCell ref="F3:H3"/>
    <mergeCell ref="A35:B35"/>
    <mergeCell ref="B37:C37"/>
    <mergeCell ref="F37:G37"/>
    <mergeCell ref="A15:A16"/>
    <mergeCell ref="A17:A18"/>
    <mergeCell ref="A19:A20"/>
    <mergeCell ref="A21:A22"/>
    <mergeCell ref="A23:A24"/>
    <mergeCell ref="A25:A26"/>
    <mergeCell ref="A27:A29"/>
    <mergeCell ref="A30:A31"/>
    <mergeCell ref="A32:A34"/>
    <mergeCell ref="B15:B16"/>
    <mergeCell ref="B17:B18"/>
    <mergeCell ref="A11:H12"/>
    <mergeCell ref="B30:B31"/>
    <mergeCell ref="B32:B34"/>
    <mergeCell ref="C15:C16"/>
    <mergeCell ref="C28:C29"/>
    <mergeCell ref="H15:H16"/>
    <mergeCell ref="B19:B20"/>
    <mergeCell ref="B21:B22"/>
    <mergeCell ref="B23:B24"/>
    <mergeCell ref="B25:B26"/>
    <mergeCell ref="B27:B29"/>
    <mergeCell ref="G14:H14"/>
    <mergeCell ref="D15:G15"/>
  </mergeCells>
  <printOptions horizontalCentered="1"/>
  <pageMargins left="0.98425196850393704" right="0.39370078740157499" top="0.59055118110236204" bottom="0.59055118110236204" header="0" footer="0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D2" sqref="D2:E2"/>
    </sheetView>
  </sheetViews>
  <sheetFormatPr defaultColWidth="9" defaultRowHeight="15.75"/>
  <cols>
    <col min="1" max="1" width="42.42578125" style="1" customWidth="1"/>
    <col min="2" max="2" width="18.5703125" style="1" customWidth="1"/>
    <col min="3" max="3" width="19.42578125" style="1" customWidth="1"/>
    <col min="4" max="4" width="19.140625" style="1" customWidth="1"/>
    <col min="5" max="5" width="20.5703125" style="1" customWidth="1"/>
  </cols>
  <sheetData>
    <row r="1" spans="1:5" ht="15">
      <c r="A1" s="87"/>
      <c r="B1" s="2"/>
      <c r="C1" s="88"/>
      <c r="D1" s="2"/>
      <c r="E1" s="88" t="s">
        <v>411</v>
      </c>
    </row>
    <row r="2" spans="1:5" ht="31.5" customHeight="1">
      <c r="A2" s="87"/>
      <c r="B2" s="2"/>
      <c r="C2" s="88"/>
      <c r="D2" s="664" t="s">
        <v>364</v>
      </c>
      <c r="E2" s="664"/>
    </row>
    <row r="3" spans="1:5" ht="15">
      <c r="A3" s="89"/>
      <c r="B3" s="89"/>
      <c r="C3" s="665" t="s">
        <v>365</v>
      </c>
      <c r="D3" s="665"/>
      <c r="E3" s="665"/>
    </row>
    <row r="4" spans="1:5" ht="15">
      <c r="A4" s="89"/>
      <c r="B4" s="89"/>
      <c r="C4" s="89"/>
      <c r="D4" s="89"/>
      <c r="E4" s="89"/>
    </row>
    <row r="5" spans="1:5" ht="15">
      <c r="A5" s="87"/>
      <c r="B5" s="2"/>
      <c r="C5" s="2"/>
      <c r="D5" s="2"/>
      <c r="E5" s="2"/>
    </row>
    <row r="6" spans="1:5" ht="37.5" customHeight="1">
      <c r="A6" s="666" t="s">
        <v>412</v>
      </c>
      <c r="B6" s="666"/>
      <c r="C6" s="666"/>
      <c r="D6" s="666"/>
      <c r="E6" s="666"/>
    </row>
    <row r="7" spans="1:5" ht="15">
      <c r="A7" s="3"/>
      <c r="B7" s="3"/>
      <c r="C7" s="3"/>
      <c r="D7" s="3"/>
      <c r="E7" s="3"/>
    </row>
    <row r="8" spans="1:5" ht="15">
      <c r="A8" s="2"/>
      <c r="B8" s="2"/>
      <c r="C8" s="2"/>
      <c r="D8" s="2"/>
      <c r="E8" s="4"/>
    </row>
    <row r="9" spans="1:5" ht="78.75">
      <c r="A9" s="6" t="s">
        <v>413</v>
      </c>
      <c r="B9" s="6" t="s">
        <v>414</v>
      </c>
      <c r="C9" s="6" t="s">
        <v>415</v>
      </c>
      <c r="D9" s="6" t="s">
        <v>416</v>
      </c>
      <c r="E9" s="6" t="s">
        <v>417</v>
      </c>
    </row>
    <row r="10" spans="1:5" ht="15">
      <c r="A10" s="7" t="s">
        <v>418</v>
      </c>
      <c r="B10" s="90">
        <f>B12+B13</f>
        <v>5954</v>
      </c>
      <c r="C10" s="90">
        <f>C12+C13</f>
        <v>2110.1999999999998</v>
      </c>
      <c r="D10" s="90">
        <f>D12+D13</f>
        <v>1033</v>
      </c>
      <c r="E10" s="90">
        <f>E12+E13</f>
        <v>7031.2</v>
      </c>
    </row>
    <row r="11" spans="1:5" ht="15">
      <c r="A11" s="7" t="s">
        <v>323</v>
      </c>
      <c r="B11" s="8"/>
      <c r="C11" s="8"/>
      <c r="D11" s="8"/>
      <c r="E11" s="8"/>
    </row>
    <row r="12" spans="1:5" ht="45">
      <c r="A12" s="91" t="s">
        <v>419</v>
      </c>
      <c r="B12" s="90">
        <v>0</v>
      </c>
      <c r="C12" s="90">
        <f>'прил 7'!C20</f>
        <v>2110.1999999999998</v>
      </c>
      <c r="D12" s="90">
        <v>0</v>
      </c>
      <c r="E12" s="92">
        <f>C12</f>
        <v>2110.1999999999998</v>
      </c>
    </row>
    <row r="13" spans="1:5" ht="45">
      <c r="A13" s="91" t="s">
        <v>420</v>
      </c>
      <c r="B13" s="8">
        <v>5954</v>
      </c>
      <c r="C13" s="8">
        <v>0</v>
      </c>
      <c r="D13" s="8">
        <v>1033</v>
      </c>
      <c r="E13" s="10">
        <f>B13+C13-D13</f>
        <v>4921</v>
      </c>
    </row>
    <row r="14" spans="1:5">
      <c r="A14" s="11"/>
      <c r="B14" s="12"/>
      <c r="C14" s="12"/>
      <c r="D14" s="12"/>
      <c r="E14" s="13"/>
    </row>
    <row r="15" spans="1:5" ht="15">
      <c r="A15" s="11"/>
      <c r="B15" s="12"/>
      <c r="C15" s="12"/>
      <c r="D15" s="12"/>
      <c r="E15" s="14"/>
    </row>
    <row r="16" spans="1:5">
      <c r="A16" s="15"/>
      <c r="B16" s="12"/>
      <c r="C16" s="12"/>
      <c r="D16" s="16"/>
    </row>
  </sheetData>
  <mergeCells count="3">
    <mergeCell ref="D2:E2"/>
    <mergeCell ref="C3:E3"/>
    <mergeCell ref="A6:E6"/>
  </mergeCells>
  <pageMargins left="0.90551181102362199" right="0.511811023622047" top="1.14173228346457" bottom="0.74803149606299202" header="0.31496062992126" footer="0.31496062992126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Прилож1</vt:lpstr>
      <vt:lpstr>прил №3</vt:lpstr>
      <vt:lpstr>прил №4</vt:lpstr>
      <vt:lpstr>прил №5</vt:lpstr>
      <vt:lpstr>прил №6</vt:lpstr>
      <vt:lpstr>прил 7</vt:lpstr>
      <vt:lpstr>прил №8</vt:lpstr>
      <vt:lpstr>прил №9</vt:lpstr>
      <vt:lpstr>прил №11</vt:lpstr>
      <vt:lpstr>прил 11</vt:lpstr>
      <vt:lpstr>прил №12</vt:lpstr>
      <vt:lpstr>прил №10</vt:lpstr>
      <vt:lpstr>прил 12</vt:lpstr>
      <vt:lpstr>'прил №10'!Заголовки_для_печати</vt:lpstr>
      <vt:lpstr>'прил №9'!Заголовки_для_печати</vt:lpstr>
      <vt:lpstr>Прилож1!Заголовки_для_печати</vt:lpstr>
      <vt:lpstr>'прил 7'!Область_печати</vt:lpstr>
      <vt:lpstr>'прил №10'!Область_печати</vt:lpstr>
      <vt:lpstr>'прил №3'!Область_печати</vt:lpstr>
      <vt:lpstr>'прил №5'!Область_печати</vt:lpstr>
      <vt:lpstr>'прил №8'!Область_печати</vt:lpstr>
      <vt:lpstr>'прил №9'!Область_печати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Штайнгильберг ОВ</cp:lastModifiedBy>
  <cp:lastPrinted>2025-10-16T08:06:12Z</cp:lastPrinted>
  <dcterms:created xsi:type="dcterms:W3CDTF">2007-03-15T07:53:00Z</dcterms:created>
  <dcterms:modified xsi:type="dcterms:W3CDTF">2025-10-31T06:08:17Z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4F5A89A1F19F43C28BFCA4715A69DCCC_12</vt:lpwstr>
  </property>
  <property fmtid="{D5CDD505-2E9C-101B-9397-08002B2CF9AE}" pid="3" name="KSOProductBuildVer">
    <vt:lpwstr>1049-12.2.0.23131</vt:lpwstr>
  </property>
</Properties>
</file>